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Control_Interno\01 Control Interno\2023\Matrices Evaluación PAO-Presupuesto\"/>
    </mc:Choice>
  </mc:AlternateContent>
  <bookViews>
    <workbookView xWindow="0" yWindow="0" windowWidth="20490" windowHeight="7650"/>
  </bookViews>
  <sheets>
    <sheet name="PAO" sheetId="1" r:id="rId1"/>
    <sheet name="PRESUPUESTO" sheetId="2" r:id="rId2"/>
    <sheet name="COMPARATIVO" sheetId="3" r:id="rId3"/>
  </sheets>
  <definedNames>
    <definedName name="_xlnm._FilterDatabase" localSheetId="2" hidden="1">COMPARATIVO!$A$3:$F$3</definedName>
    <definedName name="_xlnm._FilterDatabase" localSheetId="0" hidden="1">PAO!$A$4:$T$116</definedName>
    <definedName name="_xlnm._FilterDatabase" localSheetId="1" hidden="1">PRESUPUESTO!$A$3:$K$3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2" l="1"/>
  <c r="F145" i="2"/>
  <c r="G145" i="2"/>
  <c r="H145" i="2"/>
  <c r="I145" i="2"/>
  <c r="J145" i="2"/>
  <c r="E146" i="2"/>
  <c r="F146" i="2"/>
  <c r="G146" i="2"/>
  <c r="H146" i="2"/>
  <c r="I146" i="2"/>
  <c r="J146" i="2"/>
  <c r="D146" i="2"/>
  <c r="D145" i="2"/>
  <c r="D34" i="3" l="1"/>
  <c r="E67" i="3"/>
  <c r="E53" i="3"/>
  <c r="E42" i="3"/>
  <c r="E23" i="3"/>
  <c r="E15" i="3"/>
  <c r="D203" i="2"/>
  <c r="E203" i="2"/>
  <c r="E204" i="2" s="1"/>
  <c r="F203" i="2"/>
  <c r="G203" i="2"/>
  <c r="H203" i="2"/>
  <c r="H204" i="2" s="1"/>
  <c r="I203" i="2"/>
  <c r="J203" i="2"/>
  <c r="E202" i="2"/>
  <c r="F202" i="2"/>
  <c r="G202" i="2"/>
  <c r="K202" i="2" s="1"/>
  <c r="H202" i="2"/>
  <c r="I202" i="2"/>
  <c r="J202" i="2"/>
  <c r="D202" i="2"/>
  <c r="D185" i="2"/>
  <c r="E185" i="2"/>
  <c r="E186" i="2" s="1"/>
  <c r="F185" i="2"/>
  <c r="G185" i="2"/>
  <c r="H185" i="2"/>
  <c r="I185" i="2"/>
  <c r="J185" i="2"/>
  <c r="E184" i="2"/>
  <c r="F184" i="2"/>
  <c r="G184" i="2"/>
  <c r="H184" i="2"/>
  <c r="I184" i="2"/>
  <c r="J184" i="2"/>
  <c r="D184" i="2"/>
  <c r="K145" i="2"/>
  <c r="K200" i="2"/>
  <c r="K201" i="2" s="1"/>
  <c r="K199" i="2"/>
  <c r="K197" i="2"/>
  <c r="K198" i="2" s="1"/>
  <c r="E66" i="3" s="1"/>
  <c r="K196" i="2"/>
  <c r="K194" i="2"/>
  <c r="K193" i="2"/>
  <c r="K191" i="2"/>
  <c r="K190" i="2"/>
  <c r="K188" i="2"/>
  <c r="K187" i="2"/>
  <c r="K189" i="2" s="1"/>
  <c r="E63" i="3" s="1"/>
  <c r="K182" i="2"/>
  <c r="K181" i="2"/>
  <c r="K179" i="2"/>
  <c r="K180" i="2" s="1"/>
  <c r="E60" i="3" s="1"/>
  <c r="K178" i="2"/>
  <c r="K176" i="2"/>
  <c r="K175" i="2"/>
  <c r="K173" i="2"/>
  <c r="K172" i="2"/>
  <c r="K170" i="2"/>
  <c r="K171" i="2" s="1"/>
  <c r="E57" i="3" s="1"/>
  <c r="K169" i="2"/>
  <c r="K167" i="2"/>
  <c r="K166" i="2"/>
  <c r="K164" i="2"/>
  <c r="K163" i="2"/>
  <c r="K161" i="2"/>
  <c r="K160" i="2"/>
  <c r="K162" i="2" s="1"/>
  <c r="E54" i="3" s="1"/>
  <c r="K158" i="2"/>
  <c r="K159" i="2" s="1"/>
  <c r="K157" i="2"/>
  <c r="K155" i="2"/>
  <c r="K154" i="2"/>
  <c r="K152" i="2"/>
  <c r="K151" i="2"/>
  <c r="K149" i="2"/>
  <c r="K148" i="2"/>
  <c r="K143" i="2"/>
  <c r="K144" i="2" s="1"/>
  <c r="E48" i="3" s="1"/>
  <c r="K142" i="2"/>
  <c r="K141" i="2"/>
  <c r="E47" i="3" s="1"/>
  <c r="K140" i="2"/>
  <c r="K139" i="2"/>
  <c r="K137" i="2"/>
  <c r="K138" i="2" s="1"/>
  <c r="E46" i="3" s="1"/>
  <c r="K136" i="2"/>
  <c r="K134" i="2"/>
  <c r="K135" i="2" s="1"/>
  <c r="E45" i="3" s="1"/>
  <c r="K133" i="2"/>
  <c r="K131" i="2"/>
  <c r="K130" i="2"/>
  <c r="K128" i="2"/>
  <c r="K127" i="2"/>
  <c r="K125" i="2"/>
  <c r="K126" i="2" s="1"/>
  <c r="K124" i="2"/>
  <c r="K123" i="2"/>
  <c r="E41" i="3" s="1"/>
  <c r="K122" i="2"/>
  <c r="K121" i="2"/>
  <c r="K119" i="2"/>
  <c r="K120" i="2" s="1"/>
  <c r="E40" i="3" s="1"/>
  <c r="K118" i="2"/>
  <c r="K116" i="2"/>
  <c r="K117" i="2" s="1"/>
  <c r="E39" i="3" s="1"/>
  <c r="K115" i="2"/>
  <c r="K113" i="2"/>
  <c r="K112" i="2"/>
  <c r="K110" i="2"/>
  <c r="K111" i="2" s="1"/>
  <c r="E37" i="3" s="1"/>
  <c r="K109" i="2"/>
  <c r="K107" i="2"/>
  <c r="K108" i="2" s="1"/>
  <c r="E36" i="3" s="1"/>
  <c r="K106" i="2"/>
  <c r="K104" i="2"/>
  <c r="K105" i="2" s="1"/>
  <c r="E35" i="3" s="1"/>
  <c r="K103" i="2"/>
  <c r="K101" i="2"/>
  <c r="K100" i="2"/>
  <c r="K98" i="2"/>
  <c r="K99" i="2" s="1"/>
  <c r="E33" i="3" s="1"/>
  <c r="K97" i="2"/>
  <c r="K95" i="2"/>
  <c r="K96" i="2" s="1"/>
  <c r="E32" i="3" s="1"/>
  <c r="K94" i="2"/>
  <c r="K93" i="2"/>
  <c r="E31" i="3" s="1"/>
  <c r="K92" i="2"/>
  <c r="K91" i="2"/>
  <c r="K89" i="2"/>
  <c r="K90" i="2" s="1"/>
  <c r="E30" i="3" s="1"/>
  <c r="K88" i="2"/>
  <c r="K86" i="2"/>
  <c r="K85" i="2"/>
  <c r="K83" i="2"/>
  <c r="K82" i="2"/>
  <c r="K80" i="2"/>
  <c r="K81" i="2" s="1"/>
  <c r="E27" i="3" s="1"/>
  <c r="K79" i="2"/>
  <c r="K77" i="2"/>
  <c r="K78" i="2" s="1"/>
  <c r="E26" i="3" s="1"/>
  <c r="K76" i="2"/>
  <c r="K74" i="2"/>
  <c r="K73" i="2"/>
  <c r="K71" i="2"/>
  <c r="K70" i="2"/>
  <c r="K68" i="2"/>
  <c r="K69" i="2" s="1"/>
  <c r="K67" i="2"/>
  <c r="K65" i="2"/>
  <c r="K64" i="2"/>
  <c r="K62" i="2"/>
  <c r="K61" i="2"/>
  <c r="K59" i="2"/>
  <c r="K58" i="2"/>
  <c r="K56" i="2"/>
  <c r="K57" i="2" s="1"/>
  <c r="E19" i="3" s="1"/>
  <c r="K55" i="2"/>
  <c r="K53" i="2"/>
  <c r="K54" i="2" s="1"/>
  <c r="E18" i="3" s="1"/>
  <c r="K52" i="2"/>
  <c r="K50" i="2"/>
  <c r="K49" i="2"/>
  <c r="K47" i="2"/>
  <c r="K46" i="2"/>
  <c r="K44" i="2"/>
  <c r="K45" i="2" s="1"/>
  <c r="K43" i="2"/>
  <c r="K41" i="2"/>
  <c r="K42" i="2" s="1"/>
  <c r="E14" i="3" s="1"/>
  <c r="K40" i="2"/>
  <c r="K38" i="2"/>
  <c r="K37" i="2"/>
  <c r="K35" i="2"/>
  <c r="K34" i="2"/>
  <c r="K32" i="2"/>
  <c r="K33" i="2" s="1"/>
  <c r="E11" i="3" s="1"/>
  <c r="K31" i="2"/>
  <c r="K29" i="2"/>
  <c r="K30" i="2" s="1"/>
  <c r="E10" i="3" s="1"/>
  <c r="K28" i="2"/>
  <c r="K26" i="2"/>
  <c r="K25" i="2"/>
  <c r="K23" i="2"/>
  <c r="K22" i="2"/>
  <c r="K20" i="2"/>
  <c r="K21" i="2" s="1"/>
  <c r="E8" i="3" s="1"/>
  <c r="K19" i="2"/>
  <c r="K17" i="2"/>
  <c r="K18" i="2" s="1"/>
  <c r="K16" i="2"/>
  <c r="K14" i="2"/>
  <c r="K13" i="2"/>
  <c r="K11" i="2"/>
  <c r="K10" i="2"/>
  <c r="K8" i="2"/>
  <c r="K9" i="2" s="1"/>
  <c r="E5" i="3" s="1"/>
  <c r="K7" i="2"/>
  <c r="E147" i="2"/>
  <c r="G147" i="2"/>
  <c r="H147" i="2"/>
  <c r="J147" i="2"/>
  <c r="D147" i="2"/>
  <c r="H201" i="2"/>
  <c r="G201" i="2"/>
  <c r="E201" i="2"/>
  <c r="D201" i="2"/>
  <c r="G198" i="2"/>
  <c r="E198" i="2"/>
  <c r="D198" i="2"/>
  <c r="D195" i="2"/>
  <c r="H192" i="2"/>
  <c r="G192" i="2"/>
  <c r="E192" i="2"/>
  <c r="D192" i="2"/>
  <c r="E189" i="2"/>
  <c r="D189" i="2"/>
  <c r="H186" i="2"/>
  <c r="I183" i="2"/>
  <c r="H180" i="2"/>
  <c r="E180" i="2"/>
  <c r="D180" i="2"/>
  <c r="H177" i="2"/>
  <c r="I174" i="2"/>
  <c r="H174" i="2"/>
  <c r="D171" i="2"/>
  <c r="D168" i="2"/>
  <c r="H165" i="2"/>
  <c r="H162" i="2"/>
  <c r="H159" i="2"/>
  <c r="H156" i="2"/>
  <c r="E156" i="2"/>
  <c r="H153" i="2"/>
  <c r="H150" i="2"/>
  <c r="E144" i="2"/>
  <c r="G141" i="2"/>
  <c r="F138" i="2"/>
  <c r="E138" i="2"/>
  <c r="D138" i="2"/>
  <c r="E135" i="2"/>
  <c r="D135" i="2"/>
  <c r="G132" i="2"/>
  <c r="D132" i="2"/>
  <c r="D129" i="2"/>
  <c r="D126" i="2"/>
  <c r="D123" i="2"/>
  <c r="D120" i="2"/>
  <c r="H117" i="2"/>
  <c r="E117" i="2"/>
  <c r="D117" i="2"/>
  <c r="D114" i="2"/>
  <c r="G111" i="2"/>
  <c r="D111" i="2"/>
  <c r="G108" i="2"/>
  <c r="F108" i="2"/>
  <c r="E108" i="2"/>
  <c r="D108" i="2"/>
  <c r="D105" i="2"/>
  <c r="G102" i="2"/>
  <c r="F102" i="2"/>
  <c r="E102" i="2"/>
  <c r="D102" i="2"/>
  <c r="I99" i="2"/>
  <c r="H99" i="2"/>
  <c r="G99" i="2"/>
  <c r="F99" i="2"/>
  <c r="E99" i="2"/>
  <c r="D99" i="2"/>
  <c r="D96" i="2"/>
  <c r="D93" i="2"/>
  <c r="D90" i="2"/>
  <c r="E87" i="2"/>
  <c r="D87" i="2"/>
  <c r="G84" i="2"/>
  <c r="D84" i="2"/>
  <c r="E81" i="2"/>
  <c r="D81" i="2"/>
  <c r="D78" i="2"/>
  <c r="G75" i="2"/>
  <c r="D75" i="2"/>
  <c r="D72" i="2"/>
  <c r="D69" i="2"/>
  <c r="G66" i="2"/>
  <c r="D66" i="2"/>
  <c r="G63" i="2"/>
  <c r="D63" i="2"/>
  <c r="G60" i="2"/>
  <c r="F60" i="2"/>
  <c r="D60" i="2"/>
  <c r="J57" i="2"/>
  <c r="I57" i="2"/>
  <c r="H57" i="2"/>
  <c r="G57" i="2"/>
  <c r="F57" i="2"/>
  <c r="E57" i="2"/>
  <c r="D57" i="2"/>
  <c r="D54" i="2"/>
  <c r="D51" i="2"/>
  <c r="D48" i="2"/>
  <c r="D45" i="2"/>
  <c r="D42" i="2"/>
  <c r="D39" i="2"/>
  <c r="D36" i="2"/>
  <c r="D33" i="2"/>
  <c r="D30" i="2"/>
  <c r="G27" i="2"/>
  <c r="D27" i="2"/>
  <c r="G24" i="2"/>
  <c r="D24" i="2"/>
  <c r="D21" i="2"/>
  <c r="H18" i="2"/>
  <c r="G18" i="2"/>
  <c r="E18" i="2"/>
  <c r="D18" i="2"/>
  <c r="E15" i="2"/>
  <c r="D15" i="2"/>
  <c r="E12" i="2"/>
  <c r="D12" i="2"/>
  <c r="G9" i="2"/>
  <c r="E9" i="2"/>
  <c r="D9" i="2"/>
  <c r="E6" i="2"/>
  <c r="D6" i="2"/>
  <c r="K5" i="2"/>
  <c r="K4" i="2"/>
  <c r="P116" i="1"/>
  <c r="D67" i="3" s="1"/>
  <c r="P114" i="1"/>
  <c r="D65" i="3" s="1"/>
  <c r="P115" i="1"/>
  <c r="D66" i="3" s="1"/>
  <c r="P113" i="1"/>
  <c r="D64" i="3" s="1"/>
  <c r="P108" i="1"/>
  <c r="D63" i="3" s="1"/>
  <c r="P103" i="1"/>
  <c r="D62" i="3" s="1"/>
  <c r="P102" i="1"/>
  <c r="D61" i="3" s="1"/>
  <c r="P101" i="1"/>
  <c r="D60" i="3" s="1"/>
  <c r="P100" i="1"/>
  <c r="D59" i="3" s="1"/>
  <c r="P99" i="1"/>
  <c r="D58" i="3" s="1"/>
  <c r="P98" i="1"/>
  <c r="D57" i="3" s="1"/>
  <c r="P97" i="1"/>
  <c r="D56" i="3" s="1"/>
  <c r="P96" i="1"/>
  <c r="D55" i="3" s="1"/>
  <c r="P95" i="1"/>
  <c r="D54" i="3" s="1"/>
  <c r="P94" i="1"/>
  <c r="D53" i="3" s="1"/>
  <c r="P93" i="1"/>
  <c r="D52" i="3" s="1"/>
  <c r="P92" i="1"/>
  <c r="D51" i="3" s="1"/>
  <c r="P90" i="1"/>
  <c r="D50" i="3" s="1"/>
  <c r="P88" i="1"/>
  <c r="D49" i="3" s="1"/>
  <c r="P87" i="1"/>
  <c r="D48" i="3" s="1"/>
  <c r="P86" i="1"/>
  <c r="D47" i="3" s="1"/>
  <c r="P83" i="1"/>
  <c r="D46" i="3" s="1"/>
  <c r="P80" i="1"/>
  <c r="D45" i="3" s="1"/>
  <c r="P78" i="1"/>
  <c r="D44" i="3" s="1"/>
  <c r="P74" i="1"/>
  <c r="D43" i="3" s="1"/>
  <c r="P73" i="1"/>
  <c r="D42" i="3" s="1"/>
  <c r="P72" i="1"/>
  <c r="D41" i="3" s="1"/>
  <c r="P69" i="1"/>
  <c r="D40" i="3" s="1"/>
  <c r="P67" i="1"/>
  <c r="D39" i="3" s="1"/>
  <c r="P65" i="1"/>
  <c r="D38" i="3" s="1"/>
  <c r="P64" i="1"/>
  <c r="D37" i="3" s="1"/>
  <c r="P63" i="1"/>
  <c r="D36" i="3" s="1"/>
  <c r="P62" i="1"/>
  <c r="D35" i="3" s="1"/>
  <c r="P59" i="1"/>
  <c r="D32" i="3" s="1"/>
  <c r="P60" i="1"/>
  <c r="D33" i="3" s="1"/>
  <c r="P58" i="1"/>
  <c r="D31" i="3" s="1"/>
  <c r="P57" i="1"/>
  <c r="D30" i="3" s="1"/>
  <c r="P55" i="1"/>
  <c r="D28" i="3" s="1"/>
  <c r="P56" i="1"/>
  <c r="D29" i="3" s="1"/>
  <c r="P54" i="1"/>
  <c r="D27" i="3" s="1"/>
  <c r="P53" i="1"/>
  <c r="D26" i="3" s="1"/>
  <c r="P52" i="1"/>
  <c r="D25" i="3" s="1"/>
  <c r="P50" i="1"/>
  <c r="D24" i="3" s="1"/>
  <c r="P49" i="1"/>
  <c r="D23" i="3" s="1"/>
  <c r="P47" i="1"/>
  <c r="D22" i="3" s="1"/>
  <c r="P46" i="1"/>
  <c r="D21" i="3" s="1"/>
  <c r="P45" i="1"/>
  <c r="D20" i="3" s="1"/>
  <c r="P43" i="1"/>
  <c r="D19" i="3" s="1"/>
  <c r="P39" i="1"/>
  <c r="D18" i="3" s="1"/>
  <c r="P36" i="1"/>
  <c r="D17" i="3" s="1"/>
  <c r="P35" i="1"/>
  <c r="D16" i="3" s="1"/>
  <c r="P34" i="1"/>
  <c r="D15" i="3" s="1"/>
  <c r="P33" i="1"/>
  <c r="D14" i="3" s="1"/>
  <c r="P31" i="1"/>
  <c r="D13" i="3" s="1"/>
  <c r="P29" i="1"/>
  <c r="D11" i="3" s="1"/>
  <c r="P30" i="1"/>
  <c r="D12" i="3" s="1"/>
  <c r="P28" i="1"/>
  <c r="D10" i="3" s="1"/>
  <c r="P24" i="1"/>
  <c r="D9" i="3" s="1"/>
  <c r="P15" i="1"/>
  <c r="D8" i="3" s="1"/>
  <c r="P8" i="1"/>
  <c r="D7" i="3" s="1"/>
  <c r="P7" i="1"/>
  <c r="D6" i="3" s="1"/>
  <c r="P6" i="1"/>
  <c r="D5" i="3" s="1"/>
  <c r="P5" i="1"/>
  <c r="D4" i="3" s="1"/>
  <c r="K6" i="2" l="1"/>
  <c r="E4" i="3" s="1"/>
  <c r="K102" i="2"/>
  <c r="E34" i="3" s="1"/>
  <c r="K114" i="2"/>
  <c r="E38" i="3" s="1"/>
  <c r="K174" i="2"/>
  <c r="E58" i="3" s="1"/>
  <c r="K203" i="2"/>
  <c r="G204" i="2"/>
  <c r="K165" i="2"/>
  <c r="E55" i="3" s="1"/>
  <c r="D186" i="2"/>
  <c r="K12" i="2"/>
  <c r="E6" i="3" s="1"/>
  <c r="K24" i="2"/>
  <c r="K36" i="2"/>
  <c r="E12" i="3" s="1"/>
  <c r="K48" i="2"/>
  <c r="E16" i="3" s="1"/>
  <c r="K60" i="2"/>
  <c r="E20" i="3" s="1"/>
  <c r="K72" i="2"/>
  <c r="E24" i="3" s="1"/>
  <c r="K84" i="2"/>
  <c r="E28" i="3" s="1"/>
  <c r="K129" i="2"/>
  <c r="E43" i="3" s="1"/>
  <c r="K15" i="2"/>
  <c r="E7" i="3" s="1"/>
  <c r="K27" i="2"/>
  <c r="E9" i="3" s="1"/>
  <c r="K39" i="2"/>
  <c r="E13" i="3" s="1"/>
  <c r="K51" i="2"/>
  <c r="E17" i="3" s="1"/>
  <c r="K63" i="2"/>
  <c r="E21" i="3" s="1"/>
  <c r="K75" i="2"/>
  <c r="E25" i="3" s="1"/>
  <c r="K87" i="2"/>
  <c r="E29" i="3" s="1"/>
  <c r="K132" i="2"/>
  <c r="E44" i="3" s="1"/>
  <c r="K195" i="2"/>
  <c r="E65" i="3" s="1"/>
  <c r="I186" i="2"/>
  <c r="K66" i="2"/>
  <c r="E22" i="3" s="1"/>
  <c r="I147" i="2"/>
  <c r="K146" i="2"/>
  <c r="K147" i="2" s="1"/>
  <c r="E49" i="3" s="1"/>
  <c r="D204" i="2"/>
  <c r="K204" i="2"/>
  <c r="K192" i="2"/>
  <c r="E64" i="3" s="1"/>
  <c r="K185" i="2"/>
  <c r="K184" i="2"/>
  <c r="K183" i="2"/>
  <c r="E61" i="3" s="1"/>
  <c r="K177" i="2"/>
  <c r="E59" i="3" s="1"/>
  <c r="K168" i="2"/>
  <c r="E56" i="3" s="1"/>
  <c r="K156" i="2"/>
  <c r="E52" i="3" s="1"/>
  <c r="K153" i="2"/>
  <c r="E51" i="3" s="1"/>
  <c r="K150" i="2"/>
  <c r="E50" i="3" s="1"/>
  <c r="F147" i="2"/>
  <c r="K186" i="2" l="1"/>
  <c r="E62" i="3" s="1"/>
</calcChain>
</file>

<file path=xl/sharedStrings.xml><?xml version="1.0" encoding="utf-8"?>
<sst xmlns="http://schemas.openxmlformats.org/spreadsheetml/2006/main" count="2056" uniqueCount="484">
  <si>
    <t>UNIDAD DE MEDIDA</t>
  </si>
  <si>
    <t>META</t>
  </si>
  <si>
    <t>PRODUCTO</t>
  </si>
  <si>
    <t>PROGRAMACIÓN</t>
  </si>
  <si>
    <t>% DE CUMPLIMIENTO</t>
  </si>
  <si>
    <t>MEDIDA CORRECTIVA</t>
  </si>
  <si>
    <t>RESPONSABLE</t>
  </si>
  <si>
    <t>I SEM</t>
  </si>
  <si>
    <t>II SEM</t>
  </si>
  <si>
    <t xml:space="preserve">I SEM </t>
  </si>
  <si>
    <t xml:space="preserve">II SEM </t>
  </si>
  <si>
    <t>PROGRAMA</t>
  </si>
  <si>
    <t>POLÍTICAS</t>
  </si>
  <si>
    <t>PROGRAMACIÓN ALCANZADA</t>
  </si>
  <si>
    <t>Objetivo operativo</t>
  </si>
  <si>
    <t>Código de la meta</t>
  </si>
  <si>
    <t xml:space="preserve">% de cumplimiento de la meta </t>
  </si>
  <si>
    <t>% de ejecución presupuestaria</t>
  </si>
  <si>
    <t xml:space="preserve">Observaciones </t>
  </si>
  <si>
    <t>Meta</t>
  </si>
  <si>
    <t>Presupuesto</t>
  </si>
  <si>
    <t>Remuneraciones</t>
  </si>
  <si>
    <t>Servicios</t>
  </si>
  <si>
    <t>Materiales y suministros</t>
  </si>
  <si>
    <t>Bienes duraderos</t>
  </si>
  <si>
    <t>Transferencias corrientes</t>
  </si>
  <si>
    <t>Transferencias capitales</t>
  </si>
  <si>
    <t>Cuentas especiales</t>
  </si>
  <si>
    <t>Total presupuesto</t>
  </si>
  <si>
    <t>Programa</t>
  </si>
  <si>
    <t>DESCRIPCIÓN</t>
  </si>
  <si>
    <t>BENEFICIARIO</t>
  </si>
  <si>
    <t>TIPO</t>
  </si>
  <si>
    <t>OBJETIVOS ESTRATÉGICOS</t>
  </si>
  <si>
    <t>OBJETIVO OPERATIVO</t>
  </si>
  <si>
    <t>CÓDIGO DE META</t>
  </si>
  <si>
    <t>DESVIACIÓN</t>
  </si>
  <si>
    <t>OBSERVACIÓN</t>
  </si>
  <si>
    <t xml:space="preserve"> Vinculación Anual del Plan-Presupuesto 2021</t>
  </si>
  <si>
    <t>3 1</t>
  </si>
  <si>
    <t>1.1 Implementar el plan de comunicación del Conare para el 2021</t>
  </si>
  <si>
    <t>Porcentaje de avance en la implementación del plan de comunicación</t>
  </si>
  <si>
    <t>Porcentaje</t>
  </si>
  <si>
    <t>1.1.1</t>
  </si>
  <si>
    <t xml:space="preserve"> Plan de comunicación implementado</t>
  </si>
  <si>
    <t>Conare, Universidades y opinión pública</t>
  </si>
  <si>
    <t>Final</t>
  </si>
  <si>
    <t>15, 16</t>
  </si>
  <si>
    <t>1.2 Lograr la ejecución del Plan de Trabajo de la Auditoría Interna</t>
  </si>
  <si>
    <t>Porcentaje de trabajos de auditoría ejecutadas</t>
  </si>
  <si>
    <t>1.2.1</t>
  </si>
  <si>
    <t xml:space="preserve">Trabajos de auditoria </t>
  </si>
  <si>
    <t>1.3 Implementar el módulo de seguimiento de recomendaciones del GPAX</t>
  </si>
  <si>
    <t>Porcentaje de avance en la implementación de sistemas</t>
  </si>
  <si>
    <t>1.3.1</t>
  </si>
  <si>
    <t>Módulo  de seguimiento de recomendaciones GPAX</t>
  </si>
  <si>
    <t>Titulares Subordinados y Auditoría Interna</t>
  </si>
  <si>
    <t>1, 2,12</t>
  </si>
  <si>
    <t>1 3</t>
  </si>
  <si>
    <t>1.4 Desarrollar estudios sobre temas relacionados con las diferentes poblaciones universitarias</t>
  </si>
  <si>
    <t>Cantidad de estudios realizados</t>
  </si>
  <si>
    <t>Cantidad</t>
  </si>
  <si>
    <t>1.4.1</t>
  </si>
  <si>
    <t>Documento de artículos de Personas graduadas 2014-2016 de las universidades costarricenses: Un análisis desde distintas perspectivas</t>
  </si>
  <si>
    <t>Informe de resultados del estudio caracterización de la población estudiantil universitaria estatal, por universidad.</t>
  </si>
  <si>
    <t>Documento general del PLANES 2021-2025 actualizado</t>
  </si>
  <si>
    <t>Informe resumen del estudio del perfil del graduado: grado y  posgrado, año 2020</t>
  </si>
  <si>
    <t>Informe resumen del Estudio de seguimiento de la condición laboral de las personas graduadas 2014-2016 (1 por universidad)</t>
  </si>
  <si>
    <t>Estudio de empleadores de universidades estatales 2019</t>
  </si>
  <si>
    <t>Informe de afectaciones producto de la pandemia por Covid-19 en la  población estudiantil universitaria estatal matriculada en el primer periodo lectivo de 2019</t>
  </si>
  <si>
    <t>Conare</t>
  </si>
  <si>
    <t>1,2,12</t>
  </si>
  <si>
    <t>1.5 Generar insumos para los estudios e investigaciones relacionadas con las poblaciones universitarias</t>
  </si>
  <si>
    <t>Cantidad de insumos generados</t>
  </si>
  <si>
    <t>1.5.1</t>
  </si>
  <si>
    <t>Base de datos del estudio perfil de la persona graduada de grado 2020</t>
  </si>
  <si>
    <t>Intermedio</t>
  </si>
  <si>
    <t>Base de datos del estudio perfil de la persona graduada de posgrado 2020</t>
  </si>
  <si>
    <t>Bases de datos para los informes del Estudio de seguimiento de la condición laboral de las personas graduadas 2014-2016</t>
  </si>
  <si>
    <t>Bases de datos de II etapa del estudio y empate con los resultados de la I etapa del estudio industria 4.0</t>
  </si>
  <si>
    <t>Instrumentos y herramientas para la ejecución del trabajo de campo del estudio Estudio de  seguimiento de la condición laboral de las personas graduadas de las universidades costarricenses 2017-2019</t>
  </si>
  <si>
    <t>1,2,16</t>
  </si>
  <si>
    <t>Sistema Automatizado para Encuestas</t>
  </si>
  <si>
    <t xml:space="preserve">Cuestionario de perfil de la persona graduada actualizado </t>
  </si>
  <si>
    <t>Instrumentos y herramientas para la ejecución del trabajo de campo del estudio de seguimiento de la condición laboral de las personas graduadas de las universidades estatales en posgrado 2015-2019</t>
  </si>
  <si>
    <t>10, 16</t>
  </si>
  <si>
    <t>1.1, 1.3, 4.1 y 4.4</t>
  </si>
  <si>
    <t>1.6 Difundir los resultados de los productos desarrollados en la División de Planificación Interuniversitaria</t>
  </si>
  <si>
    <t>Cantidad de actividades de difusión realizadas</t>
  </si>
  <si>
    <t>1.6.1</t>
  </si>
  <si>
    <t>Difusión del índice socioeconómico de la población estudiantil 2019</t>
  </si>
  <si>
    <t>Difusión de los resultados del estudio de Seguimiento de la condición laboral de personas graduadas 2014-2016</t>
  </si>
  <si>
    <t>Difusión del Estudio de empleadores de las universidades estatales 2019</t>
  </si>
  <si>
    <t>Difusión PLANES 2021-2025</t>
  </si>
  <si>
    <t>10,12,16</t>
  </si>
  <si>
    <t>1.2, 1.3 y 4.1</t>
  </si>
  <si>
    <t>1.7 Mejorar el módulo de captura de información del sistema de carga de indicadores del SIESUE</t>
  </si>
  <si>
    <t>Porcentaje de avance en el desarrollo de sistemas</t>
  </si>
  <si>
    <t>1.7.1</t>
  </si>
  <si>
    <t>Sistema de captura de los Indicadores para el seguimiento del PLANES 2021-2025, mejorado</t>
  </si>
  <si>
    <t>Conare, organismos internacionales, Contraloría General de la República, Universidades, ministerios, sociedad en general</t>
  </si>
  <si>
    <t>10,12 y 16</t>
  </si>
  <si>
    <t>1.8 Rediseñar el sitio web del SIESUE</t>
  </si>
  <si>
    <t>Porcentaje de avance en el rediseño de sitios web</t>
  </si>
  <si>
    <t>1.8.1</t>
  </si>
  <si>
    <t>Sitio Web del Siesue rediseñado</t>
  </si>
  <si>
    <t>Académicos, comunidad universitaria, autoridades universitarias, Conare, Asamblea Legislativa, Comisión de Enlace, Contraloría General de la República, Sociedad en general</t>
  </si>
  <si>
    <t>10, 12, 16</t>
  </si>
  <si>
    <t xml:space="preserve"> 1.9 Estandarizar la información del SESUE</t>
  </si>
  <si>
    <t>Porcentaje de indicadores estandarizados</t>
  </si>
  <si>
    <t>1.9.1</t>
  </si>
  <si>
    <t xml:space="preserve"> Indicadores del PLANES 2016-2020  estandarizados (datos 2020)</t>
  </si>
  <si>
    <t>Conare, Organismos Internacionales, Contraloría General de la República, Universidades, Sociedad en general</t>
  </si>
  <si>
    <t xml:space="preserve"> 1.10 Desarrollar una estrategia para generar producción académica en temáticas relacionadas con educación superior </t>
  </si>
  <si>
    <t>Porcentaje de avance en la implementación de la estrategia</t>
  </si>
  <si>
    <t>1.10.1</t>
  </si>
  <si>
    <t>Diagnóstico de la producción académica  y acervos de la datos de la División</t>
  </si>
  <si>
    <t>Universidades y sociedad en general</t>
  </si>
  <si>
    <t>Estrategia para generar producción académica desarrollada</t>
  </si>
  <si>
    <t>15,16,17</t>
  </si>
  <si>
    <t>1.11 Diseñar el Plan Específico de la División Académica</t>
  </si>
  <si>
    <t>Porcentaje de avance en la formulación de planes específicos</t>
  </si>
  <si>
    <t>1.11.1</t>
  </si>
  <si>
    <t>Plan Específico de la División Académica</t>
  </si>
  <si>
    <t>CONARE</t>
  </si>
  <si>
    <t>4 1</t>
  </si>
  <si>
    <t xml:space="preserve"> 1.12 Desarrollar la II etapa del Marco de Cualificaciones para las carreras de educación</t>
  </si>
  <si>
    <t>Porcentaje de avance en la elaboración del marco de cualificaciones</t>
  </si>
  <si>
    <t>1.12.1</t>
  </si>
  <si>
    <t>Documento Marco Nacional de Cualificaciones para las carreras de Educación</t>
  </si>
  <si>
    <t xml:space="preserve">Final </t>
  </si>
  <si>
    <t>3, 5</t>
  </si>
  <si>
    <t>1.13 Desarrollar iniciativas institucionales e interinstitucionales para el mejoramiento de la educación superior</t>
  </si>
  <si>
    <t>Cantidad de actividades ejecutadas</t>
  </si>
  <si>
    <t>1.13.1</t>
  </si>
  <si>
    <t>Informe de avance del plan para la incorporación de la perspectiva de los derechos de las personas con discapacidad en la formación universitaria</t>
  </si>
  <si>
    <t>10,12,13,16</t>
  </si>
  <si>
    <t>1.1, 1.3, 1.2 y 3.4</t>
  </si>
  <si>
    <t>1.14 Desarrollar investigaciones relacionadas con el quehacer interuniversitario</t>
  </si>
  <si>
    <t>Cantidad de investigaciones realizadas</t>
  </si>
  <si>
    <t>1.14.1</t>
  </si>
  <si>
    <t>Informe final: Análisis bibliométrico de la producción científica indexada en la base de datos SCOPUS de las cinco universidades públicas</t>
  </si>
  <si>
    <t>CONARE, Universidades y Sociedad</t>
  </si>
  <si>
    <t>Informe de avance: Análisis de las prácticas de internacionalización y cooperación externa en las universidades públicas latinoamericanas que forman parte de la OCDE.</t>
  </si>
  <si>
    <t>Informe de avance: Indicadores de Investigación de las Universidades Estatales 2020.</t>
  </si>
  <si>
    <t>14, 15, 16</t>
  </si>
  <si>
    <t>1 2</t>
  </si>
  <si>
    <t>1.15 Implementar mecanismos de articulación e integración en el SESUE</t>
  </si>
  <si>
    <t>Cantidad de mecanismos implementados</t>
  </si>
  <si>
    <t>1.15.1</t>
  </si>
  <si>
    <t>Catálogo de indicadores de Investigación</t>
  </si>
  <si>
    <t>1.2 y 3.4</t>
  </si>
  <si>
    <t>Características de los Diplomas del Extranjero Presentados a Conare para su Reconocimiento y Equiparación</t>
  </si>
  <si>
    <t>Universidades, Sociedad en general</t>
  </si>
  <si>
    <t xml:space="preserve"> 1.16 Dar seguimiento a las acciones interuniversitarias enmarcadas en la Declaratoria del CONARE 2020 - 2021</t>
  </si>
  <si>
    <t>Cantidad de informes elaborados oportunamente</t>
  </si>
  <si>
    <t>1.16.1</t>
  </si>
  <si>
    <t>Informe final de las acciones Interuniversitarias efectuadas por las Comisiones Interuniversitarias  respecto a la Declaratoria del Conare 2020</t>
  </si>
  <si>
    <t>CONARE, Universidades, Sociedad Civil</t>
  </si>
  <si>
    <t>Informe de las acciones propuestas por las Comisiones Interuniversitarias para cumplir con la Declaratoria 2021</t>
  </si>
  <si>
    <t>1, 12, 16</t>
  </si>
  <si>
    <t xml:space="preserve"> 1.17 Cumplir con la acciones de asesoría, apoyo técnico, investigativo y de secretaría técnica a las diferentes comisiones interuniversitarias, entidades públicas y privadas.</t>
  </si>
  <si>
    <t>Porcentaje de actividades ejecutadas</t>
  </si>
  <si>
    <t>1.17.1</t>
  </si>
  <si>
    <t>Servicios de asesoría, apoyo técnico e investigativo y de secretaría técnica.</t>
  </si>
  <si>
    <t>Sistema Interuniversitario Estatal, Sociedad en General</t>
  </si>
  <si>
    <t>2 2</t>
  </si>
  <si>
    <t>1.18 Lograr la ejecución de los recursos del fondo del sistema administrados en CONARE</t>
  </si>
  <si>
    <t>Porcentaje de ejecución presupuestaria</t>
  </si>
  <si>
    <t>1.18.1</t>
  </si>
  <si>
    <t>Ejecución Prespuestaria</t>
  </si>
  <si>
    <t>Sistema Interuniversitario Estatal</t>
  </si>
  <si>
    <t>3 5</t>
  </si>
  <si>
    <t>1.19  Mantener en óptimo funcionamiento la infraestructura tecnológica para la prestación de servicios de TIC</t>
  </si>
  <si>
    <t>Disponibilidad de servicios</t>
  </si>
  <si>
    <t>1.19.1</t>
  </si>
  <si>
    <t>Servicios críticos en operación y estables</t>
  </si>
  <si>
    <t>Plataformas informáticas eficientes</t>
  </si>
  <si>
    <t xml:space="preserve"> 1.20 Implementar componentes de información para brindar soluciones de integración.</t>
  </si>
  <si>
    <t>Porcentaje de componentes implementados</t>
  </si>
  <si>
    <t>1.20.1</t>
  </si>
  <si>
    <t xml:space="preserve">Componentes de información </t>
  </si>
  <si>
    <t xml:space="preserve">1.21 Implementar el plan de acción para la continuidad de servicios TIC de misión crítica </t>
  </si>
  <si>
    <t>Porcentaje de avance en la implementación de planes</t>
  </si>
  <si>
    <t>1.21.1</t>
  </si>
  <si>
    <t>Asesoría  y asistencia tecnica para el desarrollo del proyecto de seguridad perimetral</t>
  </si>
  <si>
    <t>Sistemas de monitoreo del centro de datos implementados</t>
  </si>
  <si>
    <t>1.22 Lograr la actualización del PETIC</t>
  </si>
  <si>
    <t>Propuesta elaborada</t>
  </si>
  <si>
    <t>1.22.1</t>
  </si>
  <si>
    <t>PETIC Actualizado</t>
  </si>
  <si>
    <t>1.23 Desarrollar el marco institucional para la gestión de las técnologías de información y comunicación</t>
  </si>
  <si>
    <t>1.23.1</t>
  </si>
  <si>
    <t>Marco institucional para la gestión de las tecnologías de información y comunicación</t>
  </si>
  <si>
    <t>1.24 Diseñar el portal web del CONARE</t>
  </si>
  <si>
    <t xml:space="preserve"> Porcentaje de avance en el diseño de portales web</t>
  </si>
  <si>
    <t>1.24.1</t>
  </si>
  <si>
    <t>Página web diseñada</t>
  </si>
  <si>
    <t xml:space="preserve">Usuarios, Conare </t>
  </si>
  <si>
    <t xml:space="preserve">Los entregables y productos presentados por la empresa contratada a finales del 2021, no cumplieron con la totalidad de los requerimientos funcionales, elementos de diseño, aspectos de programación y calidad requeridos por el equipo técnico. </t>
  </si>
  <si>
    <t xml:space="preserve">Realizar una prórroga al contrato para el diseño del portal institucional y concluir el proyecto en el primer trimestre del 2022. </t>
  </si>
  <si>
    <t>1.25 Desarrollar la I etapa del proceso de formulación del Plan Estratégico Institucional</t>
  </si>
  <si>
    <t>Porcentaje de avance en la formulación de planes estratégicos</t>
  </si>
  <si>
    <t>1.25.1</t>
  </si>
  <si>
    <t>Acciones para la construcción del Plan Estratégico</t>
  </si>
  <si>
    <t>1.26  Implementar las acciones para el fortalecimiento del proceso de control institucional</t>
  </si>
  <si>
    <t>Porcentaje de acciones ejecutadas</t>
  </si>
  <si>
    <t xml:space="preserve">Porcentaje </t>
  </si>
  <si>
    <t>1.26.1</t>
  </si>
  <si>
    <t>Mejoras implementadas al proceso de control</t>
  </si>
  <si>
    <t>15,16</t>
  </si>
  <si>
    <t>3 2</t>
  </si>
  <si>
    <t>1.27 Implementar la I etapa de la automatización del modelo de madurez en el sistema de control interno</t>
  </si>
  <si>
    <t>Porcentaje de avance la implementación de sistemas</t>
  </si>
  <si>
    <t>1.27.1</t>
  </si>
  <si>
    <t>Modulo de madurez desarrollado</t>
  </si>
  <si>
    <t>1.28 Implementar las actividades definidas en la Estrategia de Ética Institucional para el 2021</t>
  </si>
  <si>
    <t>1.28.1</t>
  </si>
  <si>
    <t>Actividades ejecutadas de la estrategia</t>
  </si>
  <si>
    <t>8,9,10, 11</t>
  </si>
  <si>
    <t>1.29 Implementar el sistema automatizado del Fondo del Sistema</t>
  </si>
  <si>
    <t>1.29.1</t>
  </si>
  <si>
    <t>Sistema Automatizado de Fondo del Sistema Implementado</t>
  </si>
  <si>
    <t>15,17</t>
  </si>
  <si>
    <t>1.30 Implementar el plan piloto de auditorías de calidad para el CONARE</t>
  </si>
  <si>
    <t>1.30.1</t>
  </si>
  <si>
    <t>Plan piloto implementado</t>
  </si>
  <si>
    <t>2 1</t>
  </si>
  <si>
    <t xml:space="preserve"> 1.31 Dar acompañamiento a las acciones para el establecimiento de mecanismos de financiamiento en el SESUE</t>
  </si>
  <si>
    <t>Porcentaje de acciones eejcutadas</t>
  </si>
  <si>
    <t>1.31.1</t>
  </si>
  <si>
    <t xml:space="preserve">Información recopilada e insumos elaborados </t>
  </si>
  <si>
    <t>La meta se desestimó en el último trimestre del año, de la meta asociada al acompañamiento desde OPES a un equipo interuniversitario, para la identificación de nuevos mecanismos de financiamiento para el SESUE. Esto, debido a que el CONARE no designó el equipo interuniversitario, considerando que la coyontura e incertidumbre, entorno a la aplicación de la Ley Nº 9635, modifica y limita las condiciones y las posibilidades de incorporar nuevas fuentes de ingresos en las univesidades y el CONARE.</t>
  </si>
  <si>
    <t>4, 15, 16, 17</t>
  </si>
  <si>
    <t>1.32  Cumplir con las acciones ordinarias, gestión administrativa y académica, mejora continua y rendición de cuentas</t>
  </si>
  <si>
    <t>1.32.1</t>
  </si>
  <si>
    <t xml:space="preserve">Acciones ejecutadas </t>
  </si>
  <si>
    <t>Universidades Públicas, CONARE y usuarios</t>
  </si>
  <si>
    <t xml:space="preserve"> 1.33 Lograr la ejecución de los recursos asignados a la actividad contractual y a la logística institucional</t>
  </si>
  <si>
    <t>1.33.1</t>
  </si>
  <si>
    <t>Ejecución presupuestaria</t>
  </si>
  <si>
    <t>1.34 Desarrollar el Plan Específico del Departamento de Proveeduría</t>
  </si>
  <si>
    <t>Cantidad de planes específicos nuevos</t>
  </si>
  <si>
    <t>1.34.1</t>
  </si>
  <si>
    <t>Plan Específico del Departamento de Proveeduría</t>
  </si>
  <si>
    <t>4, 17</t>
  </si>
  <si>
    <t>1.35 Cumplir con los servicios de mantenimiento y apoyo logístico institucional</t>
  </si>
  <si>
    <t>1.35.1</t>
  </si>
  <si>
    <t>Equipos e instalaciones en buen estado de mantenimiento</t>
  </si>
  <si>
    <t>Servicios generales gestionados</t>
  </si>
  <si>
    <t>1.36 Implementar proyectos de mejora en las instalaciones del CONARE</t>
  </si>
  <si>
    <t>Porcentaje de proyectos ejecutados</t>
  </si>
  <si>
    <t>1.36.1</t>
  </si>
  <si>
    <t>Renovación de Circuito Cerrado de TV</t>
  </si>
  <si>
    <t>Sustitución de UPS de ATIC e Institucional</t>
  </si>
  <si>
    <t>1.37 Implementar el plan de carrera o sucesión institucional como parte del subsistema de talento humano de desarrollo profesional.</t>
  </si>
  <si>
    <t>1.37.1</t>
  </si>
  <si>
    <t>Plan de carrera o sucesión institucional divulgado</t>
  </si>
  <si>
    <t>Funcionarios del CONARE</t>
  </si>
  <si>
    <t>Metodología e instrumentos diseñados.</t>
  </si>
  <si>
    <t>Informe de resultados y recomendaciones</t>
  </si>
  <si>
    <t>14,15</t>
  </si>
  <si>
    <t>1.38 Ejecutar el plan de trabajo del Departamento de Gestión de Talento Humano</t>
  </si>
  <si>
    <t>Porcentaje de ejecución del plan de trabajo</t>
  </si>
  <si>
    <t>1.38.1</t>
  </si>
  <si>
    <t>Acciones ejecutadas para el desarrollo de los subsistemas de talento humano</t>
  </si>
  <si>
    <t>1.39 Incrementar la documentación de los procedimientos de la gestión de talento humano</t>
  </si>
  <si>
    <t>Porcentaje de incremento de procesos documentados</t>
  </si>
  <si>
    <t>1.39.1</t>
  </si>
  <si>
    <t>Procedimientos documentados</t>
  </si>
  <si>
    <t>3 3</t>
  </si>
  <si>
    <t>1.40 Desarrollar  la I etapa del programa de certificación de competencias laborales</t>
  </si>
  <si>
    <t>Porcentaje de avance en la implementación del programa de certificación de competencias laborales</t>
  </si>
  <si>
    <t>1.40.1</t>
  </si>
  <si>
    <t xml:space="preserve">Diagnóstico para determinar el alcance del Programa de certificación de competencias laborales </t>
  </si>
  <si>
    <t>Plan de implementación del programa de competencias laborales</t>
  </si>
  <si>
    <t>Investigación técnica y legal sobre certificación de competencias laborales</t>
  </si>
  <si>
    <t xml:space="preserve">Informe de avance del Programa de certificación de competencias laborales </t>
  </si>
  <si>
    <t>8,16</t>
  </si>
  <si>
    <t>1.41 Desarrollar la I etapa del proyecto de expediente digital para funcionarios del CONARE</t>
  </si>
  <si>
    <t>Porcentaje de avance en la implmentación de proyectos</t>
  </si>
  <si>
    <t>1.41.1</t>
  </si>
  <si>
    <t>Plan de implementación del proyecto expediente digital para funcionarios del CONARE</t>
  </si>
  <si>
    <t>Estructura y lineamientos para el expediente digital, en el sistema electrónico</t>
  </si>
  <si>
    <t>7 y 8</t>
  </si>
  <si>
    <t>3,4 y 3.5</t>
  </si>
  <si>
    <t>1.42 Desarrollar la I etapa del proyecto de gestión de datos abiertos en el CONARE</t>
  </si>
  <si>
    <t>Porcentaje de avance en la implementación de proyectos</t>
  </si>
  <si>
    <t>1.42.1</t>
  </si>
  <si>
    <t>Inventario de datos producidos en las dependencias</t>
  </si>
  <si>
    <t>Dependencias del CONARE</t>
  </si>
  <si>
    <t>Informe de tipos de datos publicables</t>
  </si>
  <si>
    <t>Plan de acción para el proyecto  para la gestión de datos abiertos en el CONARE-2022</t>
  </si>
  <si>
    <t>1.43 Implementar la I etapa del proyecto gestión de documentos electrónicos</t>
  </si>
  <si>
    <t>1.43.1</t>
  </si>
  <si>
    <t>Diagnóstico de necesidades y capacidades para la implementación de documento electrónico</t>
  </si>
  <si>
    <t>Diseño del plan de acción para la implementación del documento electrónico</t>
  </si>
  <si>
    <t>Documentos y expedientes de archivo gestionados electrónicamente</t>
  </si>
  <si>
    <t>1.44 Cumplir con las actividades planeadas de la Comisión de Gestión Ambiental</t>
  </si>
  <si>
    <t>1.44.1</t>
  </si>
  <si>
    <t>Actividades ejecutadas</t>
  </si>
  <si>
    <t>14,16</t>
  </si>
  <si>
    <t>1.45 Lograr el cumplimiento de las actividades propuestas por la Comisión de Salud Ocupacional</t>
  </si>
  <si>
    <t>1.45.1</t>
  </si>
  <si>
    <t>Actividades realizadas</t>
  </si>
  <si>
    <t>1,5, 8 y 12</t>
  </si>
  <si>
    <t>1.46 Desarrollar la plataforma informática para la gestión operativa del Marco Nacional de Cualificaciones de la Educación y formación Técnica Profesional en Costa Rica (MNC-EFTP-CR)</t>
  </si>
  <si>
    <t>1.46.1</t>
  </si>
  <si>
    <t>Sistema de información para la gestión operativa del MNC-EFTP-CR</t>
  </si>
  <si>
    <t>CONARE, Universidades, Comisión MNC-EFTP-CR, Instituciones de EFTP</t>
  </si>
  <si>
    <t xml:space="preserve">Se debe a que los recursos que están en el CONARE y corresponden al Convenio Marco de Cooperación Interinstitucional MEP-CONARE, se encuentran en condición de remanente y deberán ser reintegrados a la caja única del Estado, por tanto, no se podrá disponer del presupuesto necesario para el desarrollo de la plataforma informática del Marco Nacional de Cualificaciones de Educación y Formación Técnica Profesional de Costa Rica (MNC-EFTP-CR) y, por ende no se pudo continuar con el trámite de la Licitación Abreviada 2020LA-000003-0016900162. </t>
  </si>
  <si>
    <t>Desestimar el proyecto por la imposibilidad de contar con los recursos aportados por el MEP para su ejecución</t>
  </si>
  <si>
    <t>Sitio web del MNC-EFTP-CR</t>
  </si>
  <si>
    <t xml:space="preserve">15, 16 </t>
  </si>
  <si>
    <t>1.47 Implementar la primera etapa del proyecto Caracterización de Procesos y Valoración de Riesgos por procesos en el CONARE</t>
  </si>
  <si>
    <t>1.47.1</t>
  </si>
  <si>
    <t>Mapa actualizado de procesos institucional</t>
  </si>
  <si>
    <t>Metodología de SEVRI del CONARE actualizada</t>
  </si>
  <si>
    <t>OPES</t>
  </si>
  <si>
    <t>Conare, Dependencias Institucionales
Entidades Externas que lo requieran</t>
  </si>
  <si>
    <t>Unidades académicas, colegios profesionales, investigadores, estudiantes, empleadores, CONARE,
 Unire,
Conesup,
MEP</t>
  </si>
  <si>
    <t>Unidades académicas Colegios profesionales Estudiantes Investigadores
Empleadores Conare Conesup Ministerios Cámaras Industriales</t>
  </si>
  <si>
    <t>Unidades académicas
Colegios profesionales
Estudiantes
Investigadores
Empleadores
Conare
UNIRE
Conesup
MEP</t>
  </si>
  <si>
    <t>Base de datos con información de los aportes de las universidades y Conare al logro de los ODS, datos 2020</t>
  </si>
  <si>
    <t>Universidades estatales
Investigadores
Académicos</t>
  </si>
  <si>
    <t>Unidades académicas, estudiantes, investigadores, CONARE
 Sociedad en general</t>
  </si>
  <si>
    <t>Comunidad universitaria, académicos, autoridades universitarias, CONARE,
Asamblea Legislativa, Comisión de Enlace, Contraloría General de la República</t>
  </si>
  <si>
    <t>2 3</t>
  </si>
  <si>
    <t>CONARE
Universidades
Sociedad en General</t>
  </si>
  <si>
    <t xml:space="preserve"> Informe de avance:
Homologación de criterios para la formulación de proyectos de investigación en los sistemas de las 5 universidades y en el CONARE</t>
  </si>
  <si>
    <t xml:space="preserve"> Informe de avance:
Normativa sobre conocimiento abierto</t>
  </si>
  <si>
    <t>4 5</t>
  </si>
  <si>
    <t>CONARE
Entes de Fiscalización</t>
  </si>
  <si>
    <t>Conare
Universidades</t>
  </si>
  <si>
    <t>5 1</t>
  </si>
  <si>
    <t>Ejecutado</t>
  </si>
  <si>
    <t>% Ejecucion</t>
  </si>
  <si>
    <t xml:space="preserve">1.9.1 </t>
  </si>
  <si>
    <t>TOTAL</t>
  </si>
  <si>
    <t xml:space="preserve">La diferencia entre las dos variables se debe a los ahorros generados en la contración de servicios de transferencia electrónica de información, ya el requerimiento de datos de contacto fue menor al estimado. </t>
  </si>
  <si>
    <t>1.9 Estandarizar la información del SESUE</t>
  </si>
  <si>
    <t xml:space="preserve">1.10 Desarrollar una estrategia para generar producción académica en temáticas relacionadas con educación superior </t>
  </si>
  <si>
    <t>1.12 Desarrollar la II etapa del Marco de Cualificaciones para las carreras de educación</t>
  </si>
  <si>
    <t xml:space="preserve">La diferencia entre las dos variables se debe a los ahorros generados en remuneraciones, debido a que la contratación de una plaza vacante se formalizó hasta el mes de abril, y otra plaza aún esta pendiente de contratar.  </t>
  </si>
  <si>
    <t>1.16 Dar seguimiento a las acciones interuniversitarias enmarcadas en la Declaratoria del CONARE 2020 - 2021</t>
  </si>
  <si>
    <t>1.17 Cumplir con la acciones de asesoría, apoyo técnico, investigativo y de secretaría técnica a las diferentes comisiones interuniversitarias, entidades públicas y privadas.</t>
  </si>
  <si>
    <t>1.20 Implementar componentes de información para brindar soluciones de integración.</t>
  </si>
  <si>
    <t xml:space="preserve">La desviación presentada tanto en el cumplimiento de la meta como en la ejecución presupuestaria se debe a que los productos presentados por la empresa contratada, no cumplieron con la totalidad de los requerimientos funcionales, elementos de diseño, aspectos de programación y calidad, requeridos por el equipo técnico, por lo que no fue posible gestionar el pago final de la contratación, afectando así la ejecución presupuestaria. </t>
  </si>
  <si>
    <t>1.28 Implementar las actividades definidas en la Estrategia de Ética Institucional para el 2020</t>
  </si>
  <si>
    <t>1.31 Dar acompañamiento a las acciones para el establecimiento de mecanismos de financiamiento en el SESUE</t>
  </si>
  <si>
    <t>La meta se desestimó en el último trimestre del año, de la meta asociada al acompañamiento desde OPES a un equipo interuniversitario, para la identificación de nuevos mecanismos de financiamiento para el SESUE. Esto, debido a que el CONARE no designó el equipo interuniversitario, considerando que la coyontura e incertidumbre, entorno a la aplicación de la Ley Nº 9635, modifica y limita las condiciones y las posibilidades de incorporar nuevas fuentes de ingresos en las univesidades y el CONARE. La ejecución presupuestaria de la meta corresponde a las remuneraciones que se pagaron al personal antes de la suspensión de esta y con dedicación a la preparación de insumos para el trabajo en cuestión.</t>
  </si>
  <si>
    <t>1.33 Lograr la ejecución de los recursos asignados a la actividad contractual y a la logística institucional</t>
  </si>
  <si>
    <t xml:space="preserve">La desviación en la ejecución presupuestaria se debe a que, se presentaron retrasos en la entrega y facturación de algunos productos asociados a los trabajos de mantenimiento y algunas contrataciones se declararon infructuosas. </t>
  </si>
  <si>
    <t xml:space="preserve">La desviación en la ejecución presupuestaria se debe a que, en el proyecto de "Renovación de Circuito Cerrado de TV"  existen equipos pendientes de entrega, por lo que algunos pagos que se se realizaran en los primeros meses del 2022, una vez que se cuente con la recepción final. </t>
  </si>
  <si>
    <t xml:space="preserve">La desviación presentada tanto en el cumplimiento de la meta como en la ejecución presupuestaria se debe a que los recursos que están en el CONARE y corresponden al Convenio Marco de Cooperación Interinstitucional MEP-CONARE, se encuentran en condición de remanente y deberán ser reintegrados a la caja única del Estado, por tanto, no se podrá disponer del presupuesto necesario para el desarrollo de la plataforma informática del Marco Nacional de Cualificaciones de Educación y Formación Técnica Profesional de Costa Rica (MNC-EFTP-CR) y, por ende no se pudo continuar con el trámite de la Licitación Abreviada 2020LA-000003-0016900162. </t>
  </si>
  <si>
    <t>2,5,7</t>
  </si>
  <si>
    <t>4 4</t>
  </si>
  <si>
    <t>2.1 Cumplir con el programa de publicaciones en las áreas de computación avanzada, geomática, medio ambiente, agromática, biotecnología y nanociencia.</t>
  </si>
  <si>
    <t>Cantidad de publicaciones realizadas</t>
  </si>
  <si>
    <t>2.1.1</t>
  </si>
  <si>
    <t>Academia, Instituciones gubernamentales, Instituciones privadas y sociedad civil, tanto a nivel nacional como a nivel internacional.</t>
  </si>
  <si>
    <t>2.2 Cumplir con la programación de actividades de transferencia de conocimiento en las áreas de computación avanzada, geomática, medio ambiente, agromática, biotecnología y nanociencia.</t>
  </si>
  <si>
    <t>Cantidad de transferencias de conocimiento realizadas</t>
  </si>
  <si>
    <t>2.2.1</t>
  </si>
  <si>
    <t>2, 5,7</t>
  </si>
  <si>
    <t>2.3 Lograr la ejecución oportuna de proyectos en las áreas de computación avanzada, geomática, medio ambiente, agromática, biotecnología y nanociencia.</t>
  </si>
  <si>
    <t>Cantidad de proyectos ejecutados oportunamente</t>
  </si>
  <si>
    <t>2.3.1</t>
  </si>
  <si>
    <t>2, 5, 7</t>
  </si>
  <si>
    <t>4.4.</t>
  </si>
  <si>
    <t>2.4 Mantener la continuidad en el funcionamiento en el servicio del clúster del Colaboratorio Nacional de Computación Avanzada.</t>
  </si>
  <si>
    <t>Tiempo arriba</t>
  </si>
  <si>
    <t>2.4.1</t>
  </si>
  <si>
    <t xml:space="preserve">Servicio del Clúster en funcionamiento </t>
  </si>
  <si>
    <t>2.5 Optimizar el aprovechamiento del clúster del Colaboratorio Nacional de Computación Avanzada</t>
  </si>
  <si>
    <t>Horas uso del clúster</t>
  </si>
  <si>
    <t>2.5.1</t>
  </si>
  <si>
    <t>Uso del clúster computacional Kabré para investigación</t>
  </si>
  <si>
    <t>1, 5, 7, 10</t>
  </si>
  <si>
    <t>4 2</t>
  </si>
  <si>
    <t>2.6 Lograr alianzas estratégicas por medio de convenios nacionales e internacionales.</t>
  </si>
  <si>
    <t>Convenios concretados</t>
  </si>
  <si>
    <t>2.6.1</t>
  </si>
  <si>
    <t>1, 2, 5, 7</t>
  </si>
  <si>
    <t>2.7 Cumplir con las acciones estratégicas de articulación, mejoramiento de capacidades e interés en productos de la investigación.</t>
  </si>
  <si>
    <t>Porcentaje de acciones estratégicas ejecutadas</t>
  </si>
  <si>
    <t>2.7.1</t>
  </si>
  <si>
    <t>Acciones estratégicas ejecutadas</t>
  </si>
  <si>
    <t>2.8 Implementar el Plan Específico del CeNAT</t>
  </si>
  <si>
    <t>Resultado de indicadores del Plan Específico del CeNAT</t>
  </si>
  <si>
    <t>2.8.1</t>
  </si>
  <si>
    <t>Acciones de planificación táctica ejecutadas</t>
  </si>
  <si>
    <t>2, 3, 5, 7, 8</t>
  </si>
  <si>
    <t>4.3.</t>
  </si>
  <si>
    <t>2.9 Contar con equipo e infraestructura adecuada y en buen funcionamiento</t>
  </si>
  <si>
    <t>Proyectos concretados</t>
  </si>
  <si>
    <t>2.9.1</t>
  </si>
  <si>
    <t>Programas del CONARE</t>
  </si>
  <si>
    <t>2.10 Cumplir con el programa de apoyo a estudiantes en diferentes niveles educativos desde primaria hasta universitaria, en el ámbito de las áreas u laboratorios del Centro.</t>
  </si>
  <si>
    <t>Acompañamiento a estudiantes en proyectos de desarrollo académico</t>
  </si>
  <si>
    <t>2.10.1</t>
  </si>
  <si>
    <t>2, 5, 7, 17 y 19</t>
  </si>
  <si>
    <t xml:space="preserve">2.11 Cumplir con las acciones ordinarias de gestión administrativa, presupuesto, planificación, control interno, mejora continua y rendición de cuentas. </t>
  </si>
  <si>
    <t>2.11.1</t>
  </si>
  <si>
    <t>Acciones ejecutadas</t>
  </si>
  <si>
    <t>3.5</t>
  </si>
  <si>
    <t>2.12 Mejorar la seguridad perimetral para la integridad, disponibilidad y accesibilidad de la información que CONARE brinda a sus programas y los servicios que presta a sus diferentes usuarios.</t>
  </si>
  <si>
    <t>Avance en la implementación de proyectos</t>
  </si>
  <si>
    <t>2.12.1</t>
  </si>
  <si>
    <t>Capacidad de lectura y escritura del sistema UNITY mejorada</t>
  </si>
  <si>
    <t>Equipo de Misión Crítica adquirido</t>
  </si>
  <si>
    <t>Licencias para accesos seguros, remotos y antivirus de servidores</t>
  </si>
  <si>
    <t>Equipos para seguridad perimetral, tránsito, servicios , comunicación de la infraestructura de red institucional</t>
  </si>
  <si>
    <t>Estrategias de recuperación y avances en la continuidad de negocios</t>
  </si>
  <si>
    <t>Ejecución</t>
  </si>
  <si>
    <t>% de ejecución</t>
  </si>
  <si>
    <t>La diferencia entre el porcentaje de cumplimiento de la meta y la ejecución presupuestaria en la FunCeNAT, corresponde a atrasos en la entrega de los equipos, por lo que el recibo a conformidad y el pago de los mismos se realizará en el 2022. Además, uno de los proyectos que se desarrollará en conjunto con el MaxPlanck, inició sus actividades técnicas en el 2021, pero su ejecución financiera se dará en el 2022.</t>
  </si>
  <si>
    <t>2.9 Contar con equipo e infraestructura adecuada y en buen funcionamiento.</t>
  </si>
  <si>
    <t xml:space="preserve">La diferencia entre el porcentaje de cumplimiento de la meta y la ejecución presupuestaria en la FunCeNAT, corresponde a atrasos en la entrega de los equipos, por lo que el recibo a conformidad y el pago de los mismos se realizará en el 2022. Además, en el transcurso de la ejecución del proyecto de acondicionamiento de los laboratorios del CeNAT, fue necesario realizar algunas modificaciones en cuanto a la infraesctructura, por lo que lo pagos que se encuentran pendientes se realizaran en los primeros meses del 2022, una vez que se cuente con la recepción final. </t>
  </si>
  <si>
    <t>CeNAT</t>
  </si>
  <si>
    <t xml:space="preserve">1, 2 y 7 </t>
  </si>
  <si>
    <t>3.1 Implementar la estrategia de investigaciones en temas de interés para la sociedad costarricense y centroamericana</t>
  </si>
  <si>
    <t>3.1.1</t>
  </si>
  <si>
    <t>Estrategias de investigación Estado de la  Nación</t>
  </si>
  <si>
    <t>PEN</t>
  </si>
  <si>
    <t>Investigaciones  base y experimentales</t>
  </si>
  <si>
    <t>Sociedad Civil, académia, tomadores de decisión</t>
  </si>
  <si>
    <t>Capítulo Finales de Informe Estado de la Nación, Estado de la Región, Estado de la Educación</t>
  </si>
  <si>
    <t xml:space="preserve"> Informes impresos de Informe Estado de la Nación, Estado de la Educación y Estado de la Región</t>
  </si>
  <si>
    <t>Artículos de Blog</t>
  </si>
  <si>
    <t>1,2,7</t>
  </si>
  <si>
    <t>3.2 Implementar el plan de construcción y actualización de fuentes de información que permitan el diseño de herramientas innovadoras y de fácil acceso a información estratégica y relevante sobre desafíos de la sociedad costarricense y centroamericana</t>
  </si>
  <si>
    <t>3.2.1</t>
  </si>
  <si>
    <t xml:space="preserve"> Bases de datos actualizadas y herramientas innovadoras</t>
  </si>
  <si>
    <t>1 y 12</t>
  </si>
  <si>
    <t>3.3 Lograr alianzas estratégicas con entidades nacionales e internacionales</t>
  </si>
  <si>
    <t>3.3.1</t>
  </si>
  <si>
    <t xml:space="preserve">Convenios firmados con entidades estratégicas </t>
  </si>
  <si>
    <t>PEN y CONARE</t>
  </si>
  <si>
    <t>3.4 Cumplir con la estrategia de difusión para el posicionamiento del Programa</t>
  </si>
  <si>
    <t>3.4.1</t>
  </si>
  <si>
    <t>Estrategia de difusión implementada</t>
  </si>
  <si>
    <t>Público en general, académicos, rectores</t>
  </si>
  <si>
    <t>12, 14, 15, 16</t>
  </si>
  <si>
    <t>3.5  Cumplir con las acciones para la mejora continua del recurso humano, de la gestión administrativa, presupuesto, planificación, control Interno, mejora continua y rendición de cuentas</t>
  </si>
  <si>
    <t>3.5.1</t>
  </si>
  <si>
    <t>Público en general, usuarios internos</t>
  </si>
  <si>
    <t>Programas del CONARE
Usuarios finales</t>
  </si>
  <si>
    <r>
      <t xml:space="preserve">Publicaciones
</t>
    </r>
    <r>
      <rPr>
        <sz val="8"/>
        <color rgb="FF000000"/>
        <rFont val="Arial"/>
        <family val="2"/>
      </rPr>
      <t>CNCA: 14 CENIBiot: 13
Gestión Ambiental: 2 LANOTEC: 29
PRIAS: 9</t>
    </r>
  </si>
  <si>
    <r>
      <t xml:space="preserve">Transferencias de conocimiento
</t>
    </r>
    <r>
      <rPr>
        <sz val="8"/>
        <color rgb="FF000000"/>
        <rFont val="Arial"/>
        <family val="2"/>
      </rPr>
      <t>CNCA: 42
 CENIBiot: 10
Gestión Ambiental: 15
LANOTEC: 22
PRIAS: 4</t>
    </r>
  </si>
  <si>
    <r>
      <t xml:space="preserve">Proyectos Ejecutados
</t>
    </r>
    <r>
      <rPr>
        <sz val="8"/>
        <color rgb="FF000000"/>
        <rFont val="Arial"/>
        <family val="2"/>
      </rPr>
      <t>CNCA: 12
 CENIBiot: 19
Gestión Ambiental: 2
LANOTEC: 11
PRIAS: 7</t>
    </r>
  </si>
  <si>
    <r>
      <t xml:space="preserve">Convenios concretados
</t>
    </r>
    <r>
      <rPr>
        <sz val="8"/>
        <color rgb="FF000000"/>
        <rFont val="Arial"/>
        <family val="2"/>
      </rPr>
      <t>CNCA: 2
CENIBIOT: 2
LANOTEC: 2
PRIAS: 2</t>
    </r>
  </si>
  <si>
    <r>
      <t xml:space="preserve">Estudiantes con mayores conocimientos
</t>
    </r>
    <r>
      <rPr>
        <sz val="8"/>
        <color rgb="FF000000"/>
        <rFont val="Arial"/>
        <family val="2"/>
      </rPr>
      <t>CNCA: 5%
CENIBIOT: 49%
Gestión Ambiental: 3%
LANOTEC: 37%
PRIAS: 6%</t>
    </r>
  </si>
  <si>
    <t xml:space="preserve">Dirección
</t>
  </si>
  <si>
    <t xml:space="preserve">Auditoría Interna
</t>
  </si>
  <si>
    <t xml:space="preserve">División de Planificación Interuniversitaria
</t>
  </si>
  <si>
    <t xml:space="preserve">División Académica
</t>
  </si>
  <si>
    <t xml:space="preserve">División de Coordinación
División de Planificación Interuniversitaria
</t>
  </si>
  <si>
    <t xml:space="preserve">División de Coordinación
</t>
  </si>
  <si>
    <t xml:space="preserve">División de Coordinación
División Académica
Área de Desarrollo Institucional
</t>
  </si>
  <si>
    <t xml:space="preserve">División de Coordinación
División Académica
Área de Desarrollo Institucional
Área de Tecnologías de Información y Comunicación
</t>
  </si>
  <si>
    <t xml:space="preserve">Área de Tecnologías de Información y Comunicación
</t>
  </si>
  <si>
    <t xml:space="preserve">Área de Tecnologías de Información y Comunicación
Área de Desarrollo Institucional
Dirección
</t>
  </si>
  <si>
    <t xml:space="preserve">Área de Desarrollo Institucional
</t>
  </si>
  <si>
    <t xml:space="preserve">Dirección
Área de Desarrollo Institucional
Área Administrativa
División de Coordinación
División de Planificación  Interuniversitaria
División Académica
Departamento de Gestión Financiera
Ofcina de Reconocimiento y Equiparación de Títulos
Asesoría Legal
Biblioteca
Archivo
</t>
  </si>
  <si>
    <t xml:space="preserve">Departamento de Proveeduría Institucional
</t>
  </si>
  <si>
    <t>Departamento de Gestión de Mantenimiento,  Infraestructura y Servicios</t>
  </si>
  <si>
    <t xml:space="preserve">Departamento de Gestión de Talento Humano
</t>
  </si>
  <si>
    <t xml:space="preserve">Biblioteca
</t>
  </si>
  <si>
    <t xml:space="preserve">Archivo
Área de Desarrollo Institucional
Área de Tecnologías de Información y Comunicación
</t>
  </si>
  <si>
    <t xml:space="preserve">Comisión de Gestión Ambiental
</t>
  </si>
  <si>
    <t xml:space="preserve">Comisión de Salud Ocupacional
</t>
  </si>
  <si>
    <t xml:space="preserve">División Académica
ÁTIC
</t>
  </si>
  <si>
    <t xml:space="preserve">Director del CeNAT
Director LANOTEC
Directora PRIAS
Director CENIBiot
Director CNCA
Director Gestión Ambiental
</t>
  </si>
  <si>
    <t>Director del CeNAT
Director CNCA</t>
  </si>
  <si>
    <t>Director del CeNAT</t>
  </si>
  <si>
    <t xml:space="preserve">Director del CeNAT
Director de ATIC
</t>
  </si>
  <si>
    <t xml:space="preserve">Coordinador de Investigación </t>
  </si>
  <si>
    <t>Coordinadores de Investigación</t>
  </si>
  <si>
    <t xml:space="preserve">Coordinadora Área Administrativa
</t>
  </si>
  <si>
    <t>Evaluación Anual del Plan Anual Operativo 2021</t>
  </si>
  <si>
    <t xml:space="preserve">CONSEJO NACIONAL DE RECTORES </t>
  </si>
  <si>
    <t>INDICADOR</t>
  </si>
  <si>
    <t>Comparativo cumplimiento de metas y ejecución presupuestaria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</si>
</sst>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 #,##0.00_-;_-* &quot;-&quot;??_-;_-@_-"/>
    <numFmt numFmtId="165" formatCode="0.0"/>
    <numFmt numFmtId="166" formatCode="_-* #,##0.0_-;\-* #,##0.0_-;_-* &quot;-&quot;??_-;_-@_-"/>
    <numFmt numFmtId="167" formatCode="_-* #,##0_-;\-* #,##0_-;_-* &quot;-&quot;??_-;_-@_-"/>
    <numFmt numFmtId="168" formatCode="#,##0.00_ ;\-#,##0.00\ "/>
    <numFmt numFmtId="169" formatCode="#,##0_ ;\-#,##0\ "/>
  </numFmts>
  <fonts count="12" x14ac:knownFonts="1">
    <font>
      <sz val="11"/>
      <color theme="1"/>
      <name val="Calibri"/>
      <family val="2"/>
      <scheme val="minor"/>
    </font>
    <font>
      <sz val="8"/>
      <name val="Calibri"/>
      <family val="2"/>
      <scheme val="minor"/>
    </font>
    <font>
      <b/>
      <sz val="14"/>
      <color rgb="FF000000"/>
      <name val="Arial"/>
      <family val="2"/>
    </font>
    <font>
      <b/>
      <sz val="8"/>
      <color rgb="FF000000"/>
      <name val="Arial"/>
      <family val="2"/>
    </font>
    <font>
      <sz val="11"/>
      <color theme="1"/>
      <name val="Arial"/>
      <family val="2"/>
    </font>
    <font>
      <b/>
      <sz val="11"/>
      <color theme="1"/>
      <name val="Calibri"/>
      <family val="2"/>
      <scheme val="minor"/>
    </font>
    <font>
      <sz val="8"/>
      <color theme="1"/>
      <name val="Arial"/>
      <family val="2"/>
    </font>
    <font>
      <sz val="8"/>
      <color rgb="FF000000"/>
      <name val="Arial"/>
      <family val="2"/>
    </font>
    <font>
      <b/>
      <sz val="8"/>
      <color theme="1"/>
      <name val="Arial"/>
      <family val="2"/>
    </font>
    <font>
      <b/>
      <sz val="14"/>
      <color theme="1"/>
      <name val="Arial"/>
      <family val="2"/>
    </font>
    <font>
      <sz val="11"/>
      <color theme="1"/>
      <name val="Calibri"/>
      <family val="2"/>
      <scheme val="minor"/>
    </font>
    <font>
      <sz val="8"/>
      <name val="Arial"/>
      <family val="2"/>
    </font>
  </fonts>
  <fills count="9">
    <fill>
      <patternFill patternType="none"/>
    </fill>
    <fill>
      <patternFill patternType="gray125"/>
    </fill>
    <fill>
      <patternFill patternType="solid">
        <fgColor rgb="FFBDD7EE"/>
        <bgColor indexed="64"/>
      </patternFill>
    </fill>
    <fill>
      <patternFill patternType="solid">
        <fgColor rgb="FFBDD6EE"/>
        <bgColor indexed="64"/>
      </patternFill>
    </fill>
    <fill>
      <patternFill patternType="solid">
        <fgColor rgb="FFD9D9D9"/>
        <bgColor indexed="64"/>
      </patternFill>
    </fill>
    <fill>
      <patternFill patternType="solid">
        <fgColor rgb="FFFFFFFF"/>
        <bgColor indexed="64"/>
      </patternFill>
    </fill>
    <fill>
      <patternFill patternType="solid">
        <fgColor rgb="FFDBDBDB"/>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78">
    <xf numFmtId="0" fontId="0" fillId="0" borderId="0" xfId="0"/>
    <xf numFmtId="0" fontId="0" fillId="0" borderId="0" xfId="0" applyAlignment="1">
      <alignment vertical="center"/>
    </xf>
    <xf numFmtId="0" fontId="4" fillId="0" borderId="0" xfId="0" applyFont="1" applyAlignment="1">
      <alignment vertical="center"/>
    </xf>
    <xf numFmtId="0" fontId="0" fillId="0" borderId="0" xfId="0" applyAlignment="1">
      <alignment horizontal="center"/>
    </xf>
    <xf numFmtId="0" fontId="5" fillId="0" borderId="0" xfId="0" applyFont="1" applyAlignment="1">
      <alignment horizontal="center"/>
    </xf>
    <xf numFmtId="0" fontId="3" fillId="3" borderId="1" xfId="0" applyFont="1" applyFill="1" applyBorder="1" applyAlignment="1">
      <alignment horizontal="center" vertical="center" wrapText="1"/>
    </xf>
    <xf numFmtId="0" fontId="6" fillId="0" borderId="0" xfId="0" applyFont="1"/>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justify" vertical="center" wrapText="1"/>
    </xf>
    <xf numFmtId="0" fontId="6" fillId="0" borderId="1" xfId="0" applyFont="1" applyBorder="1" applyAlignment="1">
      <alignment vertical="center"/>
    </xf>
    <xf numFmtId="0" fontId="7" fillId="5" borderId="1" xfId="0" applyFont="1" applyFill="1" applyBorder="1" applyAlignment="1">
      <alignment vertical="center" wrapText="1"/>
    </xf>
    <xf numFmtId="9" fontId="6" fillId="0" borderId="1" xfId="0" applyNumberFormat="1" applyFont="1" applyBorder="1" applyAlignment="1">
      <alignment vertical="center"/>
    </xf>
    <xf numFmtId="0" fontId="3" fillId="4" borderId="1" xfId="0"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7" fillId="0" borderId="1" xfId="1" applyFont="1" applyBorder="1" applyAlignment="1">
      <alignment horizontal="center" vertical="center" wrapText="1"/>
    </xf>
    <xf numFmtId="167" fontId="7" fillId="0" borderId="1" xfId="1"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37" fontId="11" fillId="0" borderId="1" xfId="0" applyNumberFormat="1" applyFont="1" applyBorder="1" applyAlignment="1">
      <alignment horizontal="right" vertical="center" wrapText="1"/>
    </xf>
    <xf numFmtId="164" fontId="6" fillId="0" borderId="1" xfId="1" applyFont="1" applyBorder="1" applyAlignment="1">
      <alignment horizontal="right" vertical="center" wrapText="1"/>
    </xf>
    <xf numFmtId="3" fontId="3" fillId="4" borderId="1" xfId="0" applyNumberFormat="1" applyFont="1" applyFill="1" applyBorder="1" applyAlignment="1">
      <alignment horizontal="right" vertical="center" wrapText="1"/>
    </xf>
    <xf numFmtId="0" fontId="3" fillId="4" borderId="1" xfId="0" applyFont="1" applyFill="1" applyBorder="1" applyAlignment="1">
      <alignment vertical="center" wrapText="1"/>
    </xf>
    <xf numFmtId="9" fontId="3" fillId="4" borderId="1" xfId="0" applyNumberFormat="1" applyFont="1" applyFill="1" applyBorder="1" applyAlignment="1">
      <alignment horizontal="right" vertical="center" wrapText="1"/>
    </xf>
    <xf numFmtId="164" fontId="3" fillId="4" borderId="1" xfId="1" applyFont="1" applyFill="1" applyBorder="1" applyAlignment="1">
      <alignment horizontal="right" vertical="center" wrapText="1"/>
    </xf>
    <xf numFmtId="164" fontId="11" fillId="0" borderId="1" xfId="1" applyFont="1" applyBorder="1" applyAlignment="1">
      <alignment horizontal="right" vertical="center" wrapText="1"/>
    </xf>
    <xf numFmtId="0" fontId="6" fillId="0" borderId="1" xfId="0" applyFont="1" applyBorder="1" applyAlignment="1">
      <alignment horizontal="right" vertical="center" wrapText="1"/>
    </xf>
    <xf numFmtId="164" fontId="7" fillId="5" borderId="1" xfId="1" applyFont="1" applyFill="1" applyBorder="1" applyAlignment="1">
      <alignment horizontal="right" vertical="center" wrapText="1"/>
    </xf>
    <xf numFmtId="0" fontId="3" fillId="6" borderId="1" xfId="0" applyFont="1" applyFill="1" applyBorder="1" applyAlignment="1">
      <alignment vertical="center" wrapText="1"/>
    </xf>
    <xf numFmtId="3" fontId="11" fillId="0" borderId="1" xfId="3" applyNumberFormat="1" applyFont="1" applyBorder="1" applyAlignment="1">
      <alignment horizontal="right" vertical="center" wrapText="1"/>
    </xf>
    <xf numFmtId="3" fontId="11" fillId="7" borderId="1" xfId="3" applyNumberFormat="1" applyFont="1" applyFill="1" applyBorder="1" applyAlignment="1">
      <alignment horizontal="right" vertical="center" wrapText="1"/>
    </xf>
    <xf numFmtId="3" fontId="11" fillId="0" borderId="1" xfId="3" applyNumberFormat="1" applyFont="1" applyFill="1" applyBorder="1" applyAlignment="1">
      <alignment horizontal="right" vertical="center" wrapText="1"/>
    </xf>
    <xf numFmtId="9" fontId="6" fillId="0" borderId="1" xfId="0" applyNumberFormat="1" applyFont="1" applyBorder="1" applyAlignment="1">
      <alignment horizontal="center" vertical="center"/>
    </xf>
    <xf numFmtId="0" fontId="6" fillId="0" borderId="1" xfId="0" applyFont="1" applyBorder="1" applyAlignment="1">
      <alignment horizontal="justify" vertical="center" wrapText="1"/>
    </xf>
    <xf numFmtId="164" fontId="6" fillId="0" borderId="1" xfId="1" applyFont="1" applyBorder="1" applyAlignment="1">
      <alignment horizontal="center" vertical="center"/>
    </xf>
    <xf numFmtId="164" fontId="6"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vertical="center" wrapText="1"/>
    </xf>
    <xf numFmtId="37" fontId="8" fillId="8" borderId="1" xfId="0" applyNumberFormat="1" applyFont="1" applyFill="1" applyBorder="1" applyAlignment="1">
      <alignment horizontal="right" vertical="center" wrapText="1"/>
    </xf>
    <xf numFmtId="3" fontId="3" fillId="8" borderId="1" xfId="0" applyNumberFormat="1" applyFont="1" applyFill="1" applyBorder="1" applyAlignment="1">
      <alignment horizontal="right" vertical="center" wrapText="1"/>
    </xf>
    <xf numFmtId="3" fontId="8" fillId="8" borderId="1" xfId="0" applyNumberFormat="1" applyFont="1" applyFill="1" applyBorder="1" applyAlignment="1">
      <alignment horizontal="right" vertical="center" wrapText="1"/>
    </xf>
    <xf numFmtId="164" fontId="8" fillId="8" borderId="1" xfId="1" applyFont="1" applyFill="1" applyBorder="1" applyAlignment="1">
      <alignment horizontal="right" vertical="center" wrapText="1"/>
    </xf>
    <xf numFmtId="9" fontId="7" fillId="0" borderId="1" xfId="2" applyFont="1" applyBorder="1" applyAlignment="1">
      <alignment horizontal="center" vertical="center" wrapText="1"/>
    </xf>
    <xf numFmtId="165" fontId="7" fillId="0" borderId="1" xfId="0" applyNumberFormat="1" applyFont="1" applyBorder="1" applyAlignment="1">
      <alignment horizontal="center" vertical="center" wrapText="1"/>
    </xf>
    <xf numFmtId="164" fontId="6" fillId="0" borderId="1" xfId="1" applyFont="1" applyFill="1" applyBorder="1" applyAlignment="1">
      <alignment horizontal="center" vertical="center"/>
    </xf>
    <xf numFmtId="164" fontId="7" fillId="0" borderId="1" xfId="1" applyFont="1" applyFill="1" applyBorder="1" applyAlignment="1">
      <alignment horizontal="center" vertical="center" wrapText="1"/>
    </xf>
    <xf numFmtId="2" fontId="7" fillId="0" borderId="1" xfId="0" applyNumberFormat="1" applyFont="1" applyBorder="1" applyAlignment="1">
      <alignment horizontal="center" vertical="center" wrapText="1"/>
    </xf>
    <xf numFmtId="10" fontId="7" fillId="0" borderId="1" xfId="0" applyNumberFormat="1" applyFont="1" applyBorder="1" applyAlignment="1">
      <alignment horizontal="center" vertical="center" wrapText="1"/>
    </xf>
    <xf numFmtId="9" fontId="7" fillId="0" borderId="1" xfId="2" applyFont="1" applyFill="1" applyBorder="1" applyAlignment="1">
      <alignment horizontal="center" vertical="center" wrapText="1"/>
    </xf>
    <xf numFmtId="9" fontId="7" fillId="0" borderId="3"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2" fontId="7" fillId="0" borderId="3"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2" fillId="0" borderId="0" xfId="0" applyFont="1" applyAlignment="1">
      <alignment horizontal="center" vertical="center"/>
    </xf>
    <xf numFmtId="0" fontId="9" fillId="0" borderId="0" xfId="0" applyFont="1" applyAlignment="1">
      <alignment horizontal="center"/>
    </xf>
    <xf numFmtId="0" fontId="2" fillId="0" borderId="2" xfId="0" applyFont="1" applyBorder="1" applyAlignment="1">
      <alignment horizontal="center" vertical="center"/>
    </xf>
    <xf numFmtId="167" fontId="7" fillId="0" borderId="1" xfId="1" applyNumberFormat="1" applyFont="1" applyFill="1" applyBorder="1" applyAlignment="1">
      <alignment horizontal="center" vertical="center" wrapText="1"/>
    </xf>
    <xf numFmtId="168" fontId="7" fillId="0" borderId="1" xfId="1"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9" fontId="7" fillId="0" borderId="1" xfId="0" applyNumberFormat="1" applyFont="1" applyFill="1" applyBorder="1" applyAlignment="1">
      <alignment horizontal="center" vertical="center" wrapText="1"/>
    </xf>
    <xf numFmtId="166" fontId="7" fillId="0" borderId="1" xfId="1"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cellXfs>
  <cellStyles count="4">
    <cellStyle name="Millares" xfId="1" builtinId="3"/>
    <cellStyle name="Millares 2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showGridLines="0" tabSelected="1" topLeftCell="B1" zoomScale="80" zoomScaleNormal="80" workbookViewId="0">
      <pane ySplit="4" topLeftCell="A5" activePane="bottomLeft" state="frozen"/>
      <selection pane="bottomLeft" activeCell="D114" sqref="D114"/>
    </sheetView>
  </sheetViews>
  <sheetFormatPr baseColWidth="10" defaultRowHeight="15" x14ac:dyDescent="0.25"/>
  <cols>
    <col min="1" max="1" width="11.42578125" style="2"/>
    <col min="2" max="2" width="14" customWidth="1"/>
    <col min="3" max="3" width="18.140625" customWidth="1"/>
    <col min="4" max="4" width="13.7109375" customWidth="1"/>
    <col min="5" max="5" width="12.140625" customWidth="1"/>
    <col min="7" max="7" width="11.42578125" customWidth="1"/>
    <col min="9" max="9" width="14.5703125" customWidth="1"/>
    <col min="10" max="10" width="15" customWidth="1"/>
    <col min="12" max="15" width="11.42578125" style="3"/>
    <col min="16" max="16" width="17.140625" customWidth="1"/>
    <col min="17" max="17" width="17.42578125" customWidth="1"/>
    <col min="18" max="18" width="16.140625" customWidth="1"/>
    <col min="19" max="19" width="16.28515625" customWidth="1"/>
    <col min="20" max="20" width="13.7109375" customWidth="1"/>
  </cols>
  <sheetData>
    <row r="1" spans="1:20" ht="18" x14ac:dyDescent="0.25">
      <c r="A1" s="66" t="s">
        <v>481</v>
      </c>
      <c r="B1" s="66"/>
      <c r="C1" s="66"/>
      <c r="D1" s="66"/>
      <c r="E1" s="66"/>
      <c r="F1" s="66"/>
      <c r="G1" s="66"/>
      <c r="H1" s="66"/>
      <c r="I1" s="66"/>
      <c r="J1" s="66"/>
      <c r="K1" s="66"/>
      <c r="L1" s="66"/>
      <c r="M1" s="66"/>
      <c r="N1" s="66"/>
      <c r="O1" s="66"/>
      <c r="P1" s="66"/>
      <c r="Q1" s="66"/>
      <c r="R1" s="66"/>
      <c r="S1" s="66"/>
      <c r="T1" s="66"/>
    </row>
    <row r="2" spans="1:20" ht="27.75" customHeight="1" thickBot="1" x14ac:dyDescent="0.3">
      <c r="A2" s="66" t="s">
        <v>480</v>
      </c>
      <c r="B2" s="66"/>
      <c r="C2" s="66"/>
      <c r="D2" s="66"/>
      <c r="E2" s="66"/>
      <c r="F2" s="66"/>
      <c r="G2" s="66"/>
      <c r="H2" s="66"/>
      <c r="I2" s="66"/>
      <c r="J2" s="66"/>
      <c r="K2" s="66"/>
      <c r="L2" s="66"/>
      <c r="M2" s="66"/>
      <c r="N2" s="66"/>
      <c r="O2" s="66"/>
      <c r="P2" s="66"/>
      <c r="Q2" s="66"/>
      <c r="R2" s="66"/>
      <c r="S2" s="66"/>
      <c r="T2" s="66"/>
    </row>
    <row r="3" spans="1:20" s="6" customFormat="1" ht="29.25" customHeight="1" thickBot="1" x14ac:dyDescent="0.25">
      <c r="A3" s="62" t="s">
        <v>11</v>
      </c>
      <c r="B3" s="62" t="s">
        <v>12</v>
      </c>
      <c r="C3" s="62" t="s">
        <v>33</v>
      </c>
      <c r="D3" s="62" t="s">
        <v>34</v>
      </c>
      <c r="E3" s="62" t="s">
        <v>482</v>
      </c>
      <c r="F3" s="62" t="s">
        <v>0</v>
      </c>
      <c r="G3" s="62" t="s">
        <v>35</v>
      </c>
      <c r="H3" s="62" t="s">
        <v>1</v>
      </c>
      <c r="I3" s="62" t="s">
        <v>2</v>
      </c>
      <c r="J3" s="62"/>
      <c r="K3" s="62"/>
      <c r="L3" s="62" t="s">
        <v>3</v>
      </c>
      <c r="M3" s="62"/>
      <c r="N3" s="62" t="s">
        <v>13</v>
      </c>
      <c r="O3" s="62"/>
      <c r="P3" s="62" t="s">
        <v>4</v>
      </c>
      <c r="Q3" s="62" t="s">
        <v>36</v>
      </c>
      <c r="R3" s="62" t="s">
        <v>5</v>
      </c>
      <c r="S3" s="62" t="s">
        <v>37</v>
      </c>
      <c r="T3" s="62" t="s">
        <v>6</v>
      </c>
    </row>
    <row r="4" spans="1:20" s="6" customFormat="1" ht="40.5" customHeight="1" thickBot="1" x14ac:dyDescent="0.25">
      <c r="A4" s="62"/>
      <c r="B4" s="62"/>
      <c r="C4" s="62"/>
      <c r="D4" s="62"/>
      <c r="E4" s="62"/>
      <c r="F4" s="62"/>
      <c r="G4" s="62"/>
      <c r="H4" s="62"/>
      <c r="I4" s="21" t="s">
        <v>30</v>
      </c>
      <c r="J4" s="21" t="s">
        <v>31</v>
      </c>
      <c r="K4" s="21" t="s">
        <v>32</v>
      </c>
      <c r="L4" s="21" t="s">
        <v>7</v>
      </c>
      <c r="M4" s="21" t="s">
        <v>8</v>
      </c>
      <c r="N4" s="21" t="s">
        <v>9</v>
      </c>
      <c r="O4" s="21" t="s">
        <v>10</v>
      </c>
      <c r="P4" s="62"/>
      <c r="Q4" s="62"/>
      <c r="R4" s="62"/>
      <c r="S4" s="62"/>
      <c r="T4" s="62"/>
    </row>
    <row r="5" spans="1:20" s="6" customFormat="1" ht="68.25" thickBot="1" x14ac:dyDescent="0.25">
      <c r="A5" s="7" t="s">
        <v>318</v>
      </c>
      <c r="B5" s="8">
        <v>16</v>
      </c>
      <c r="C5" s="8" t="s">
        <v>39</v>
      </c>
      <c r="D5" s="8" t="s">
        <v>40</v>
      </c>
      <c r="E5" s="8" t="s">
        <v>41</v>
      </c>
      <c r="F5" s="8" t="s">
        <v>42</v>
      </c>
      <c r="G5" s="8" t="s">
        <v>43</v>
      </c>
      <c r="H5" s="9">
        <v>1</v>
      </c>
      <c r="I5" s="8" t="s">
        <v>44</v>
      </c>
      <c r="J5" s="8" t="s">
        <v>45</v>
      </c>
      <c r="K5" s="8" t="s">
        <v>46</v>
      </c>
      <c r="L5" s="49">
        <v>0.4</v>
      </c>
      <c r="M5" s="49">
        <v>0.6</v>
      </c>
      <c r="N5" s="49">
        <v>0.4</v>
      </c>
      <c r="O5" s="49">
        <v>0.6</v>
      </c>
      <c r="P5" s="9">
        <f>(N5+O5)/(L5+M5)</f>
        <v>1</v>
      </c>
      <c r="Q5" s="8"/>
      <c r="R5" s="8"/>
      <c r="S5" s="8"/>
      <c r="T5" s="8" t="s">
        <v>453</v>
      </c>
    </row>
    <row r="6" spans="1:20" s="6" customFormat="1" ht="68.25" thickBot="1" x14ac:dyDescent="0.25">
      <c r="A6" s="7" t="s">
        <v>318</v>
      </c>
      <c r="B6" s="8" t="s">
        <v>47</v>
      </c>
      <c r="C6" s="8" t="s">
        <v>39</v>
      </c>
      <c r="D6" s="8" t="s">
        <v>48</v>
      </c>
      <c r="E6" s="8" t="s">
        <v>49</v>
      </c>
      <c r="F6" s="8" t="s">
        <v>42</v>
      </c>
      <c r="G6" s="8" t="s">
        <v>50</v>
      </c>
      <c r="H6" s="9">
        <v>0.85</v>
      </c>
      <c r="I6" s="8" t="s">
        <v>51</v>
      </c>
      <c r="J6" s="8" t="s">
        <v>319</v>
      </c>
      <c r="K6" s="8" t="s">
        <v>46</v>
      </c>
      <c r="L6" s="49">
        <v>0.35</v>
      </c>
      <c r="M6" s="49">
        <v>0.5</v>
      </c>
      <c r="N6" s="49">
        <v>0.35</v>
      </c>
      <c r="O6" s="49">
        <v>0.5</v>
      </c>
      <c r="P6" s="9">
        <f>(N6+O6)/(L6+M6)</f>
        <v>1</v>
      </c>
      <c r="Q6" s="8"/>
      <c r="R6" s="8"/>
      <c r="S6" s="8"/>
      <c r="T6" s="8" t="s">
        <v>454</v>
      </c>
    </row>
    <row r="7" spans="1:20" s="6" customFormat="1" ht="68.25" thickBot="1" x14ac:dyDescent="0.25">
      <c r="A7" s="7" t="s">
        <v>318</v>
      </c>
      <c r="B7" s="8" t="s">
        <v>47</v>
      </c>
      <c r="C7" s="8" t="s">
        <v>39</v>
      </c>
      <c r="D7" s="8" t="s">
        <v>52</v>
      </c>
      <c r="E7" s="8" t="s">
        <v>53</v>
      </c>
      <c r="F7" s="8" t="s">
        <v>42</v>
      </c>
      <c r="G7" s="8" t="s">
        <v>54</v>
      </c>
      <c r="H7" s="9">
        <v>0.4</v>
      </c>
      <c r="I7" s="8" t="s">
        <v>55</v>
      </c>
      <c r="J7" s="8" t="s">
        <v>56</v>
      </c>
      <c r="K7" s="8" t="s">
        <v>46</v>
      </c>
      <c r="L7" s="49">
        <v>0.2</v>
      </c>
      <c r="M7" s="49">
        <v>0.2</v>
      </c>
      <c r="N7" s="49">
        <v>0.2</v>
      </c>
      <c r="O7" s="49">
        <v>0.2</v>
      </c>
      <c r="P7" s="9">
        <f>(N7+O7)/(L7+M7)</f>
        <v>1</v>
      </c>
      <c r="Q7" s="8"/>
      <c r="R7" s="8"/>
      <c r="S7" s="8"/>
      <c r="T7" s="8" t="s">
        <v>454</v>
      </c>
    </row>
    <row r="8" spans="1:20" s="6" customFormat="1" ht="124.5" thickBot="1" x14ac:dyDescent="0.25">
      <c r="A8" s="7" t="s">
        <v>318</v>
      </c>
      <c r="B8" s="8" t="s">
        <v>57</v>
      </c>
      <c r="C8" s="8" t="s">
        <v>58</v>
      </c>
      <c r="D8" s="8" t="s">
        <v>59</v>
      </c>
      <c r="E8" s="8" t="s">
        <v>60</v>
      </c>
      <c r="F8" s="8" t="s">
        <v>61</v>
      </c>
      <c r="G8" s="8" t="s">
        <v>62</v>
      </c>
      <c r="H8" s="59">
        <v>12</v>
      </c>
      <c r="I8" s="8" t="s">
        <v>63</v>
      </c>
      <c r="J8" s="8" t="s">
        <v>320</v>
      </c>
      <c r="K8" s="8" t="s">
        <v>46</v>
      </c>
      <c r="L8" s="70">
        <v>0.5</v>
      </c>
      <c r="M8" s="71">
        <v>0.5</v>
      </c>
      <c r="N8" s="70">
        <v>0.3</v>
      </c>
      <c r="O8" s="71">
        <v>0.4</v>
      </c>
      <c r="P8" s="56">
        <f>(N8+O8+N9+O9+N10+O10+N11+O11+N12+O12+N13+O13+N14+O14)/(L8+M8+L9+M9+L10+M10+L11+M11+L12+M12+L13+M13+L14+M14)</f>
        <v>0.91250000000000009</v>
      </c>
      <c r="Q8" s="8"/>
      <c r="R8" s="8"/>
      <c r="S8" s="8"/>
      <c r="T8" s="8" t="s">
        <v>455</v>
      </c>
    </row>
    <row r="9" spans="1:20" s="6" customFormat="1" ht="124.5" thickBot="1" x14ac:dyDescent="0.25">
      <c r="A9" s="7" t="s">
        <v>318</v>
      </c>
      <c r="B9" s="8" t="s">
        <v>57</v>
      </c>
      <c r="C9" s="8" t="s">
        <v>58</v>
      </c>
      <c r="D9" s="8" t="s">
        <v>59</v>
      </c>
      <c r="E9" s="8" t="s">
        <v>60</v>
      </c>
      <c r="F9" s="8" t="s">
        <v>61</v>
      </c>
      <c r="G9" s="8" t="s">
        <v>62</v>
      </c>
      <c r="H9" s="60"/>
      <c r="I9" s="8" t="s">
        <v>64</v>
      </c>
      <c r="J9" s="8" t="s">
        <v>320</v>
      </c>
      <c r="K9" s="8" t="s">
        <v>46</v>
      </c>
      <c r="L9" s="69">
        <v>0</v>
      </c>
      <c r="M9" s="72">
        <v>1</v>
      </c>
      <c r="N9" s="69">
        <v>0</v>
      </c>
      <c r="O9" s="72">
        <v>0.5</v>
      </c>
      <c r="P9" s="57"/>
      <c r="Q9" s="8"/>
      <c r="R9" s="8"/>
      <c r="S9" s="8"/>
      <c r="T9" s="8" t="s">
        <v>455</v>
      </c>
    </row>
    <row r="10" spans="1:20" s="6" customFormat="1" ht="124.5" thickBot="1" x14ac:dyDescent="0.25">
      <c r="A10" s="7" t="s">
        <v>318</v>
      </c>
      <c r="B10" s="8" t="s">
        <v>57</v>
      </c>
      <c r="C10" s="8" t="s">
        <v>58</v>
      </c>
      <c r="D10" s="8" t="s">
        <v>59</v>
      </c>
      <c r="E10" s="8" t="s">
        <v>60</v>
      </c>
      <c r="F10" s="8" t="s">
        <v>61</v>
      </c>
      <c r="G10" s="8" t="s">
        <v>62</v>
      </c>
      <c r="H10" s="60"/>
      <c r="I10" s="8" t="s">
        <v>65</v>
      </c>
      <c r="J10" s="8" t="s">
        <v>320</v>
      </c>
      <c r="K10" s="8" t="s">
        <v>46</v>
      </c>
      <c r="L10" s="69">
        <v>0</v>
      </c>
      <c r="M10" s="72">
        <v>1</v>
      </c>
      <c r="N10" s="69">
        <v>0</v>
      </c>
      <c r="O10" s="73">
        <v>0.85</v>
      </c>
      <c r="P10" s="57"/>
      <c r="Q10" s="8"/>
      <c r="R10" s="8"/>
      <c r="S10" s="8"/>
      <c r="T10" s="8" t="s">
        <v>455</v>
      </c>
    </row>
    <row r="11" spans="1:20" s="6" customFormat="1" ht="124.5" thickBot="1" x14ac:dyDescent="0.25">
      <c r="A11" s="7" t="s">
        <v>318</v>
      </c>
      <c r="B11" s="8" t="s">
        <v>57</v>
      </c>
      <c r="C11" s="8" t="s">
        <v>58</v>
      </c>
      <c r="D11" s="8" t="s">
        <v>59</v>
      </c>
      <c r="E11" s="8" t="s">
        <v>60</v>
      </c>
      <c r="F11" s="8" t="s">
        <v>61</v>
      </c>
      <c r="G11" s="8" t="s">
        <v>62</v>
      </c>
      <c r="H11" s="60"/>
      <c r="I11" s="8" t="s">
        <v>66</v>
      </c>
      <c r="J11" s="8" t="s">
        <v>321</v>
      </c>
      <c r="K11" s="8" t="s">
        <v>46</v>
      </c>
      <c r="L11" s="69">
        <v>0</v>
      </c>
      <c r="M11" s="72">
        <v>2</v>
      </c>
      <c r="N11" s="74">
        <v>0</v>
      </c>
      <c r="O11" s="72">
        <v>2</v>
      </c>
      <c r="P11" s="57"/>
      <c r="Q11" s="8"/>
      <c r="R11" s="8"/>
      <c r="S11" s="8"/>
      <c r="T11" s="8" t="s">
        <v>455</v>
      </c>
    </row>
    <row r="12" spans="1:20" s="6" customFormat="1" ht="124.5" thickBot="1" x14ac:dyDescent="0.25">
      <c r="A12" s="7" t="s">
        <v>318</v>
      </c>
      <c r="B12" s="8" t="s">
        <v>57</v>
      </c>
      <c r="C12" s="8" t="s">
        <v>58</v>
      </c>
      <c r="D12" s="8" t="s">
        <v>59</v>
      </c>
      <c r="E12" s="8" t="s">
        <v>60</v>
      </c>
      <c r="F12" s="8" t="s">
        <v>61</v>
      </c>
      <c r="G12" s="8" t="s">
        <v>62</v>
      </c>
      <c r="H12" s="60"/>
      <c r="I12" s="8" t="s">
        <v>67</v>
      </c>
      <c r="J12" s="8" t="s">
        <v>321</v>
      </c>
      <c r="K12" s="8" t="s">
        <v>46</v>
      </c>
      <c r="L12" s="69">
        <v>0</v>
      </c>
      <c r="M12" s="72">
        <v>5</v>
      </c>
      <c r="N12" s="74">
        <v>0</v>
      </c>
      <c r="O12" s="72">
        <v>5</v>
      </c>
      <c r="P12" s="57"/>
      <c r="Q12" s="8"/>
      <c r="R12" s="8"/>
      <c r="S12" s="8"/>
      <c r="T12" s="8" t="s">
        <v>455</v>
      </c>
    </row>
    <row r="13" spans="1:20" s="6" customFormat="1" ht="124.5" thickBot="1" x14ac:dyDescent="0.25">
      <c r="A13" s="7" t="s">
        <v>318</v>
      </c>
      <c r="B13" s="8" t="s">
        <v>57</v>
      </c>
      <c r="C13" s="8" t="s">
        <v>58</v>
      </c>
      <c r="D13" s="8" t="s">
        <v>59</v>
      </c>
      <c r="E13" s="8" t="s">
        <v>60</v>
      </c>
      <c r="F13" s="8" t="s">
        <v>61</v>
      </c>
      <c r="G13" s="8" t="s">
        <v>62</v>
      </c>
      <c r="H13" s="60"/>
      <c r="I13" s="8" t="s">
        <v>68</v>
      </c>
      <c r="J13" s="8" t="s">
        <v>321</v>
      </c>
      <c r="K13" s="8" t="s">
        <v>46</v>
      </c>
      <c r="L13" s="70">
        <v>0.5</v>
      </c>
      <c r="M13" s="71">
        <v>0.5</v>
      </c>
      <c r="N13" s="70">
        <v>0.5</v>
      </c>
      <c r="O13" s="71">
        <v>0.5</v>
      </c>
      <c r="P13" s="57"/>
      <c r="Q13" s="8"/>
      <c r="R13" s="8"/>
      <c r="S13" s="8"/>
      <c r="T13" s="8" t="s">
        <v>455</v>
      </c>
    </row>
    <row r="14" spans="1:20" s="6" customFormat="1" ht="135.75" thickBot="1" x14ac:dyDescent="0.25">
      <c r="A14" s="7" t="s">
        <v>318</v>
      </c>
      <c r="B14" s="8" t="s">
        <v>57</v>
      </c>
      <c r="C14" s="8" t="s">
        <v>58</v>
      </c>
      <c r="D14" s="8" t="s">
        <v>59</v>
      </c>
      <c r="E14" s="8" t="s">
        <v>60</v>
      </c>
      <c r="F14" s="8" t="s">
        <v>61</v>
      </c>
      <c r="G14" s="8" t="s">
        <v>62</v>
      </c>
      <c r="H14" s="61"/>
      <c r="I14" s="8" t="s">
        <v>69</v>
      </c>
      <c r="J14" s="8" t="s">
        <v>322</v>
      </c>
      <c r="K14" s="8" t="s">
        <v>46</v>
      </c>
      <c r="L14" s="70">
        <v>0.3</v>
      </c>
      <c r="M14" s="71">
        <v>0.7</v>
      </c>
      <c r="N14" s="70">
        <v>0.5</v>
      </c>
      <c r="O14" s="71">
        <v>0.4</v>
      </c>
      <c r="P14" s="58"/>
      <c r="Q14" s="8"/>
      <c r="R14" s="8"/>
      <c r="S14" s="8"/>
      <c r="T14" s="8" t="s">
        <v>455</v>
      </c>
    </row>
    <row r="15" spans="1:20" s="6" customFormat="1" ht="124.5" thickBot="1" x14ac:dyDescent="0.25">
      <c r="A15" s="7" t="s">
        <v>318</v>
      </c>
      <c r="B15" s="8" t="s">
        <v>71</v>
      </c>
      <c r="C15" s="8" t="s">
        <v>58</v>
      </c>
      <c r="D15" s="8" t="s">
        <v>72</v>
      </c>
      <c r="E15" s="8" t="s">
        <v>73</v>
      </c>
      <c r="F15" s="8" t="s">
        <v>61</v>
      </c>
      <c r="G15" s="8" t="s">
        <v>74</v>
      </c>
      <c r="H15" s="63">
        <v>21.5</v>
      </c>
      <c r="I15" s="8" t="s">
        <v>75</v>
      </c>
      <c r="J15" s="8" t="s">
        <v>322</v>
      </c>
      <c r="K15" s="8" t="s">
        <v>76</v>
      </c>
      <c r="L15" s="69">
        <v>0</v>
      </c>
      <c r="M15" s="72">
        <v>1</v>
      </c>
      <c r="N15" s="69">
        <v>0</v>
      </c>
      <c r="O15" s="72">
        <v>1</v>
      </c>
      <c r="P15" s="56">
        <f>(N15+O15+N16+O16+N17+O17+N18+O18+N19+O19+N20+O20+N21+O21+N22+O22+N23+O23)/(L15+M15+L16+M16+L17+M17+L18+M18+L19+M19+L20+M20+L21+M21+L22+M22+L23+M23)</f>
        <v>0.94186046511627908</v>
      </c>
      <c r="Q15" s="8"/>
      <c r="R15" s="8"/>
      <c r="S15" s="8"/>
      <c r="T15" s="8" t="s">
        <v>455</v>
      </c>
    </row>
    <row r="16" spans="1:20" s="6" customFormat="1" ht="124.5" thickBot="1" x14ac:dyDescent="0.25">
      <c r="A16" s="7" t="s">
        <v>318</v>
      </c>
      <c r="B16" s="8" t="s">
        <v>71</v>
      </c>
      <c r="C16" s="8" t="s">
        <v>58</v>
      </c>
      <c r="D16" s="8" t="s">
        <v>72</v>
      </c>
      <c r="E16" s="8" t="s">
        <v>73</v>
      </c>
      <c r="F16" s="8" t="s">
        <v>61</v>
      </c>
      <c r="G16" s="8" t="s">
        <v>74</v>
      </c>
      <c r="H16" s="64"/>
      <c r="I16" s="8" t="s">
        <v>77</v>
      </c>
      <c r="J16" s="8" t="s">
        <v>322</v>
      </c>
      <c r="K16" s="8" t="s">
        <v>76</v>
      </c>
      <c r="L16" s="53">
        <v>0.3</v>
      </c>
      <c r="M16" s="53">
        <v>0.7</v>
      </c>
      <c r="N16" s="53">
        <v>0.3</v>
      </c>
      <c r="O16" s="53">
        <v>0.7</v>
      </c>
      <c r="P16" s="57"/>
      <c r="Q16" s="8"/>
      <c r="R16" s="8"/>
      <c r="S16" s="8"/>
      <c r="T16" s="8" t="s">
        <v>455</v>
      </c>
    </row>
    <row r="17" spans="1:20" s="6" customFormat="1" ht="124.5" thickBot="1" x14ac:dyDescent="0.25">
      <c r="A17" s="7" t="s">
        <v>318</v>
      </c>
      <c r="B17" s="8" t="s">
        <v>71</v>
      </c>
      <c r="C17" s="8" t="s">
        <v>58</v>
      </c>
      <c r="D17" s="8" t="s">
        <v>72</v>
      </c>
      <c r="E17" s="8" t="s">
        <v>73</v>
      </c>
      <c r="F17" s="8" t="s">
        <v>61</v>
      </c>
      <c r="G17" s="8" t="s">
        <v>74</v>
      </c>
      <c r="H17" s="64"/>
      <c r="I17" s="8" t="s">
        <v>78</v>
      </c>
      <c r="J17" s="8" t="s">
        <v>322</v>
      </c>
      <c r="K17" s="8" t="s">
        <v>76</v>
      </c>
      <c r="L17" s="24">
        <v>5</v>
      </c>
      <c r="M17" s="69">
        <v>0</v>
      </c>
      <c r="N17" s="24">
        <v>5</v>
      </c>
      <c r="O17" s="69">
        <v>0</v>
      </c>
      <c r="P17" s="57"/>
      <c r="Q17" s="8"/>
      <c r="R17" s="8"/>
      <c r="S17" s="8"/>
      <c r="T17" s="8" t="s">
        <v>455</v>
      </c>
    </row>
    <row r="18" spans="1:20" s="6" customFormat="1" ht="124.5" thickBot="1" x14ac:dyDescent="0.25">
      <c r="A18" s="7" t="s">
        <v>318</v>
      </c>
      <c r="B18" s="8" t="s">
        <v>71</v>
      </c>
      <c r="C18" s="8" t="s">
        <v>58</v>
      </c>
      <c r="D18" s="8" t="s">
        <v>72</v>
      </c>
      <c r="E18" s="8" t="s">
        <v>73</v>
      </c>
      <c r="F18" s="8" t="s">
        <v>61</v>
      </c>
      <c r="G18" s="8" t="s">
        <v>74</v>
      </c>
      <c r="H18" s="64"/>
      <c r="I18" s="8" t="s">
        <v>79</v>
      </c>
      <c r="J18" s="8" t="s">
        <v>322</v>
      </c>
      <c r="K18" s="8" t="s">
        <v>76</v>
      </c>
      <c r="L18" s="53">
        <v>0.75</v>
      </c>
      <c r="M18" s="53">
        <v>0.75</v>
      </c>
      <c r="N18" s="53">
        <v>0.65</v>
      </c>
      <c r="O18" s="53">
        <v>0.7</v>
      </c>
      <c r="P18" s="57"/>
      <c r="Q18" s="8"/>
      <c r="R18" s="8"/>
      <c r="S18" s="8"/>
      <c r="T18" s="8" t="s">
        <v>455</v>
      </c>
    </row>
    <row r="19" spans="1:20" s="6" customFormat="1" ht="147" thickBot="1" x14ac:dyDescent="0.25">
      <c r="A19" s="7" t="s">
        <v>318</v>
      </c>
      <c r="B19" s="8" t="s">
        <v>71</v>
      </c>
      <c r="C19" s="8" t="s">
        <v>58</v>
      </c>
      <c r="D19" s="8" t="s">
        <v>72</v>
      </c>
      <c r="E19" s="8" t="s">
        <v>73</v>
      </c>
      <c r="F19" s="8" t="s">
        <v>61</v>
      </c>
      <c r="G19" s="8" t="s">
        <v>74</v>
      </c>
      <c r="H19" s="64"/>
      <c r="I19" s="8" t="s">
        <v>80</v>
      </c>
      <c r="J19" s="8" t="s">
        <v>322</v>
      </c>
      <c r="K19" s="8" t="s">
        <v>76</v>
      </c>
      <c r="L19" s="24">
        <v>1</v>
      </c>
      <c r="M19" s="24">
        <v>4</v>
      </c>
      <c r="N19" s="53">
        <v>0.85</v>
      </c>
      <c r="O19" s="53">
        <v>3.5</v>
      </c>
      <c r="P19" s="57"/>
      <c r="Q19" s="8"/>
      <c r="R19" s="8"/>
      <c r="S19" s="8"/>
      <c r="T19" s="8" t="s">
        <v>455</v>
      </c>
    </row>
    <row r="20" spans="1:20" s="6" customFormat="1" ht="124.5" thickBot="1" x14ac:dyDescent="0.25">
      <c r="A20" s="7" t="s">
        <v>318</v>
      </c>
      <c r="B20" s="8" t="s">
        <v>81</v>
      </c>
      <c r="C20" s="8" t="s">
        <v>58</v>
      </c>
      <c r="D20" s="8" t="s">
        <v>72</v>
      </c>
      <c r="E20" s="8" t="s">
        <v>73</v>
      </c>
      <c r="F20" s="8" t="s">
        <v>61</v>
      </c>
      <c r="G20" s="8" t="s">
        <v>74</v>
      </c>
      <c r="H20" s="64"/>
      <c r="I20" s="8" t="s">
        <v>82</v>
      </c>
      <c r="J20" s="8" t="s">
        <v>322</v>
      </c>
      <c r="K20" s="8" t="s">
        <v>46</v>
      </c>
      <c r="L20" s="50">
        <v>0.4</v>
      </c>
      <c r="M20" s="50">
        <v>0.6</v>
      </c>
      <c r="N20" s="50">
        <v>0.1</v>
      </c>
      <c r="O20" s="50">
        <v>0.6</v>
      </c>
      <c r="P20" s="57"/>
      <c r="Q20" s="8"/>
      <c r="R20" s="8"/>
      <c r="S20" s="8"/>
      <c r="T20" s="8" t="s">
        <v>455</v>
      </c>
    </row>
    <row r="21" spans="1:20" s="6" customFormat="1" ht="124.5" thickBot="1" x14ac:dyDescent="0.25">
      <c r="A21" s="7" t="s">
        <v>318</v>
      </c>
      <c r="B21" s="8" t="s">
        <v>81</v>
      </c>
      <c r="C21" s="8" t="s">
        <v>58</v>
      </c>
      <c r="D21" s="8" t="s">
        <v>72</v>
      </c>
      <c r="E21" s="8" t="s">
        <v>73</v>
      </c>
      <c r="F21" s="8" t="s">
        <v>61</v>
      </c>
      <c r="G21" s="8" t="s">
        <v>74</v>
      </c>
      <c r="H21" s="64"/>
      <c r="I21" s="8" t="s">
        <v>83</v>
      </c>
      <c r="J21" s="8" t="s">
        <v>322</v>
      </c>
      <c r="K21" s="8" t="s">
        <v>76</v>
      </c>
      <c r="L21" s="22">
        <v>0</v>
      </c>
      <c r="M21" s="8">
        <v>1</v>
      </c>
      <c r="N21" s="22">
        <v>0</v>
      </c>
      <c r="O21" s="53">
        <v>0.85</v>
      </c>
      <c r="P21" s="57"/>
      <c r="Q21" s="8"/>
      <c r="R21" s="8"/>
      <c r="S21" s="8"/>
      <c r="T21" s="8" t="s">
        <v>455</v>
      </c>
    </row>
    <row r="22" spans="1:20" s="6" customFormat="1" ht="168" customHeight="1" thickBot="1" x14ac:dyDescent="0.25">
      <c r="A22" s="7" t="s">
        <v>318</v>
      </c>
      <c r="B22" s="8" t="s">
        <v>81</v>
      </c>
      <c r="C22" s="8" t="s">
        <v>58</v>
      </c>
      <c r="D22" s="8" t="s">
        <v>72</v>
      </c>
      <c r="E22" s="8" t="s">
        <v>73</v>
      </c>
      <c r="F22" s="8" t="s">
        <v>61</v>
      </c>
      <c r="G22" s="8" t="s">
        <v>74</v>
      </c>
      <c r="H22" s="64"/>
      <c r="I22" s="8" t="s">
        <v>84</v>
      </c>
      <c r="J22" s="8" t="s">
        <v>322</v>
      </c>
      <c r="K22" s="8" t="s">
        <v>76</v>
      </c>
      <c r="L22" s="22">
        <v>0</v>
      </c>
      <c r="M22" s="8">
        <v>5</v>
      </c>
      <c r="N22" s="22">
        <v>0</v>
      </c>
      <c r="O22" s="24">
        <v>5</v>
      </c>
      <c r="P22" s="57"/>
      <c r="Q22" s="8"/>
      <c r="R22" s="8"/>
      <c r="S22" s="8"/>
      <c r="T22" s="8" t="s">
        <v>455</v>
      </c>
    </row>
    <row r="23" spans="1:20" s="6" customFormat="1" ht="90.75" thickBot="1" x14ac:dyDescent="0.25">
      <c r="A23" s="7" t="s">
        <v>318</v>
      </c>
      <c r="B23" s="8" t="s">
        <v>81</v>
      </c>
      <c r="C23" s="8" t="s">
        <v>58</v>
      </c>
      <c r="D23" s="11" t="s">
        <v>72</v>
      </c>
      <c r="E23" s="8" t="s">
        <v>73</v>
      </c>
      <c r="F23" s="8" t="s">
        <v>61</v>
      </c>
      <c r="G23" s="8" t="s">
        <v>74</v>
      </c>
      <c r="H23" s="65"/>
      <c r="I23" s="8" t="s">
        <v>323</v>
      </c>
      <c r="J23" s="8" t="s">
        <v>324</v>
      </c>
      <c r="K23" s="8" t="s">
        <v>76</v>
      </c>
      <c r="L23" s="22">
        <v>0</v>
      </c>
      <c r="M23" s="24">
        <v>1</v>
      </c>
      <c r="N23" s="22">
        <v>0</v>
      </c>
      <c r="O23" s="24">
        <v>1</v>
      </c>
      <c r="P23" s="58"/>
      <c r="Q23" s="8"/>
      <c r="R23" s="8"/>
      <c r="S23" s="8"/>
      <c r="T23" s="8" t="s">
        <v>455</v>
      </c>
    </row>
    <row r="24" spans="1:20" s="6" customFormat="1" ht="102" thickBot="1" x14ac:dyDescent="0.25">
      <c r="A24" s="7" t="s">
        <v>318</v>
      </c>
      <c r="B24" s="8" t="s">
        <v>85</v>
      </c>
      <c r="C24" s="8" t="s">
        <v>86</v>
      </c>
      <c r="D24" s="8" t="s">
        <v>87</v>
      </c>
      <c r="E24" s="8" t="s">
        <v>88</v>
      </c>
      <c r="F24" s="8" t="s">
        <v>61</v>
      </c>
      <c r="G24" s="8" t="s">
        <v>89</v>
      </c>
      <c r="H24" s="59">
        <v>20</v>
      </c>
      <c r="I24" s="8" t="s">
        <v>90</v>
      </c>
      <c r="J24" s="8" t="s">
        <v>325</v>
      </c>
      <c r="K24" s="8" t="s">
        <v>46</v>
      </c>
      <c r="L24" s="24">
        <v>3</v>
      </c>
      <c r="M24" s="24">
        <v>2</v>
      </c>
      <c r="N24" s="24">
        <v>5</v>
      </c>
      <c r="O24" s="23">
        <v>0</v>
      </c>
      <c r="P24" s="56">
        <f>(N24+O24+N25+O25+N26+O26+N27+O27)/(L24+M24+L25+M25+L26+M26+L27+M27)</f>
        <v>1</v>
      </c>
      <c r="Q24" s="8"/>
      <c r="R24" s="8"/>
      <c r="S24" s="8"/>
      <c r="T24" s="8" t="s">
        <v>455</v>
      </c>
    </row>
    <row r="25" spans="1:20" s="6" customFormat="1" ht="102" thickBot="1" x14ac:dyDescent="0.25">
      <c r="A25" s="7" t="s">
        <v>318</v>
      </c>
      <c r="B25" s="8" t="s">
        <v>85</v>
      </c>
      <c r="C25" s="8" t="s">
        <v>86</v>
      </c>
      <c r="D25" s="8" t="s">
        <v>87</v>
      </c>
      <c r="E25" s="8" t="s">
        <v>88</v>
      </c>
      <c r="F25" s="8" t="s">
        <v>61</v>
      </c>
      <c r="G25" s="8" t="s">
        <v>89</v>
      </c>
      <c r="H25" s="60"/>
      <c r="I25" s="8" t="s">
        <v>91</v>
      </c>
      <c r="J25" s="8" t="s">
        <v>325</v>
      </c>
      <c r="K25" s="8" t="s">
        <v>46</v>
      </c>
      <c r="L25" s="24">
        <v>3</v>
      </c>
      <c r="M25" s="24">
        <v>2</v>
      </c>
      <c r="N25" s="24">
        <v>5</v>
      </c>
      <c r="O25" s="23">
        <v>0</v>
      </c>
      <c r="P25" s="57"/>
      <c r="Q25" s="8"/>
      <c r="R25" s="8"/>
      <c r="S25" s="8"/>
      <c r="T25" s="8" t="s">
        <v>455</v>
      </c>
    </row>
    <row r="26" spans="1:20" s="6" customFormat="1" ht="102" thickBot="1" x14ac:dyDescent="0.25">
      <c r="A26" s="7" t="s">
        <v>318</v>
      </c>
      <c r="B26" s="8" t="s">
        <v>85</v>
      </c>
      <c r="C26" s="8" t="s">
        <v>86</v>
      </c>
      <c r="D26" s="8" t="s">
        <v>87</v>
      </c>
      <c r="E26" s="8" t="s">
        <v>88</v>
      </c>
      <c r="F26" s="8" t="s">
        <v>61</v>
      </c>
      <c r="G26" s="8" t="s">
        <v>89</v>
      </c>
      <c r="H26" s="60"/>
      <c r="I26" s="8" t="s">
        <v>92</v>
      </c>
      <c r="J26" s="8" t="s">
        <v>325</v>
      </c>
      <c r="K26" s="8" t="s">
        <v>46</v>
      </c>
      <c r="L26" s="23">
        <v>0</v>
      </c>
      <c r="M26" s="24">
        <v>1</v>
      </c>
      <c r="N26" s="23">
        <v>0</v>
      </c>
      <c r="O26" s="24">
        <v>1</v>
      </c>
      <c r="P26" s="57"/>
      <c r="Q26" s="8"/>
      <c r="R26" s="8"/>
      <c r="S26" s="8"/>
      <c r="T26" s="8" t="s">
        <v>455</v>
      </c>
    </row>
    <row r="27" spans="1:20" s="6" customFormat="1" ht="147" thickBot="1" x14ac:dyDescent="0.25">
      <c r="A27" s="7" t="s">
        <v>318</v>
      </c>
      <c r="B27" s="8" t="s">
        <v>85</v>
      </c>
      <c r="C27" s="8" t="s">
        <v>86</v>
      </c>
      <c r="D27" s="8" t="s">
        <v>87</v>
      </c>
      <c r="E27" s="8" t="s">
        <v>88</v>
      </c>
      <c r="F27" s="8" t="s">
        <v>61</v>
      </c>
      <c r="G27" s="8" t="s">
        <v>89</v>
      </c>
      <c r="H27" s="61"/>
      <c r="I27" s="8" t="s">
        <v>93</v>
      </c>
      <c r="J27" s="8" t="s">
        <v>326</v>
      </c>
      <c r="K27" s="8" t="s">
        <v>46</v>
      </c>
      <c r="L27" s="24">
        <v>3</v>
      </c>
      <c r="M27" s="24">
        <v>6</v>
      </c>
      <c r="N27" s="24">
        <v>6</v>
      </c>
      <c r="O27" s="24">
        <v>3</v>
      </c>
      <c r="P27" s="58"/>
      <c r="Q27" s="8"/>
      <c r="R27" s="8"/>
      <c r="S27" s="8"/>
      <c r="T27" s="8" t="s">
        <v>455</v>
      </c>
    </row>
    <row r="28" spans="1:20" s="6" customFormat="1" ht="113.25" thickBot="1" x14ac:dyDescent="0.25">
      <c r="A28" s="7" t="s">
        <v>318</v>
      </c>
      <c r="B28" s="8" t="s">
        <v>94</v>
      </c>
      <c r="C28" s="8" t="s">
        <v>95</v>
      </c>
      <c r="D28" s="8" t="s">
        <v>96</v>
      </c>
      <c r="E28" s="8" t="s">
        <v>97</v>
      </c>
      <c r="F28" s="8" t="s">
        <v>42</v>
      </c>
      <c r="G28" s="8" t="s">
        <v>98</v>
      </c>
      <c r="H28" s="9">
        <v>1</v>
      </c>
      <c r="I28" s="8" t="s">
        <v>99</v>
      </c>
      <c r="J28" s="8" t="s">
        <v>100</v>
      </c>
      <c r="K28" s="8" t="s">
        <v>46</v>
      </c>
      <c r="L28" s="9">
        <v>0.3</v>
      </c>
      <c r="M28" s="9">
        <v>0.7</v>
      </c>
      <c r="N28" s="9">
        <v>0.1</v>
      </c>
      <c r="O28" s="9">
        <v>0.9</v>
      </c>
      <c r="P28" s="9">
        <f>(N28+O28)/(L28+M28)</f>
        <v>1</v>
      </c>
      <c r="Q28" s="8"/>
      <c r="R28" s="8"/>
      <c r="S28" s="8"/>
      <c r="T28" s="8" t="s">
        <v>455</v>
      </c>
    </row>
    <row r="29" spans="1:20" s="6" customFormat="1" ht="169.5" thickBot="1" x14ac:dyDescent="0.25">
      <c r="A29" s="7" t="s">
        <v>318</v>
      </c>
      <c r="B29" s="8" t="s">
        <v>101</v>
      </c>
      <c r="C29" s="8" t="s">
        <v>95</v>
      </c>
      <c r="D29" s="8" t="s">
        <v>102</v>
      </c>
      <c r="E29" s="8" t="s">
        <v>103</v>
      </c>
      <c r="F29" s="8" t="s">
        <v>42</v>
      </c>
      <c r="G29" s="8" t="s">
        <v>104</v>
      </c>
      <c r="H29" s="9">
        <v>1</v>
      </c>
      <c r="I29" s="8" t="s">
        <v>105</v>
      </c>
      <c r="J29" s="8" t="s">
        <v>106</v>
      </c>
      <c r="K29" s="8" t="s">
        <v>46</v>
      </c>
      <c r="L29" s="9">
        <v>0.8</v>
      </c>
      <c r="M29" s="9">
        <v>0.2</v>
      </c>
      <c r="N29" s="9">
        <v>0.8</v>
      </c>
      <c r="O29" s="9">
        <v>0.2</v>
      </c>
      <c r="P29" s="9">
        <f t="shared" ref="P29:P30" si="0">(N29+O29)/(L29+M29)</f>
        <v>1</v>
      </c>
      <c r="Q29" s="8"/>
      <c r="R29" s="8"/>
      <c r="S29" s="8"/>
      <c r="T29" s="8" t="s">
        <v>455</v>
      </c>
    </row>
    <row r="30" spans="1:20" s="6" customFormat="1" ht="65.25" customHeight="1" thickBot="1" x14ac:dyDescent="0.25">
      <c r="A30" s="7" t="s">
        <v>318</v>
      </c>
      <c r="B30" s="8" t="s">
        <v>107</v>
      </c>
      <c r="C30" s="8" t="s">
        <v>95</v>
      </c>
      <c r="D30" s="8" t="s">
        <v>108</v>
      </c>
      <c r="E30" s="8" t="s">
        <v>109</v>
      </c>
      <c r="F30" s="8" t="s">
        <v>42</v>
      </c>
      <c r="G30" s="8" t="s">
        <v>110</v>
      </c>
      <c r="H30" s="9">
        <v>1</v>
      </c>
      <c r="I30" s="8" t="s">
        <v>111</v>
      </c>
      <c r="J30" s="8" t="s">
        <v>112</v>
      </c>
      <c r="K30" s="8" t="s">
        <v>46</v>
      </c>
      <c r="L30" s="9">
        <v>0.3</v>
      </c>
      <c r="M30" s="9">
        <v>0.7</v>
      </c>
      <c r="N30" s="9">
        <v>0.1</v>
      </c>
      <c r="O30" s="9">
        <v>0.9</v>
      </c>
      <c r="P30" s="9">
        <f t="shared" si="0"/>
        <v>1</v>
      </c>
      <c r="Q30" s="8"/>
      <c r="R30" s="8"/>
      <c r="S30" s="8"/>
      <c r="T30" s="8" t="s">
        <v>455</v>
      </c>
    </row>
    <row r="31" spans="1:20" s="6" customFormat="1" ht="113.25" thickBot="1" x14ac:dyDescent="0.25">
      <c r="A31" s="7" t="s">
        <v>318</v>
      </c>
      <c r="B31" s="8">
        <v>2</v>
      </c>
      <c r="C31" s="8" t="s">
        <v>58</v>
      </c>
      <c r="D31" s="8" t="s">
        <v>113</v>
      </c>
      <c r="E31" s="8" t="s">
        <v>114</v>
      </c>
      <c r="F31" s="8" t="s">
        <v>42</v>
      </c>
      <c r="G31" s="8" t="s">
        <v>115</v>
      </c>
      <c r="H31" s="56">
        <v>1</v>
      </c>
      <c r="I31" s="8" t="s">
        <v>116</v>
      </c>
      <c r="J31" s="8" t="s">
        <v>117</v>
      </c>
      <c r="K31" s="8" t="s">
        <v>46</v>
      </c>
      <c r="L31" s="9">
        <v>0.3</v>
      </c>
      <c r="M31" s="22">
        <v>0</v>
      </c>
      <c r="N31" s="9">
        <v>0.28000000000000003</v>
      </c>
      <c r="O31" s="22">
        <v>0</v>
      </c>
      <c r="P31" s="56">
        <f>(N31+O31+N32+O32)/(L31+M31+L32+M32)</f>
        <v>0.94000000000000006</v>
      </c>
      <c r="Q31" s="8"/>
      <c r="R31" s="8"/>
      <c r="S31" s="8"/>
      <c r="T31" s="8" t="s">
        <v>456</v>
      </c>
    </row>
    <row r="32" spans="1:20" s="6" customFormat="1" ht="113.25" thickBot="1" x14ac:dyDescent="0.25">
      <c r="A32" s="7" t="s">
        <v>318</v>
      </c>
      <c r="B32" s="8">
        <v>2</v>
      </c>
      <c r="C32" s="8" t="s">
        <v>327</v>
      </c>
      <c r="D32" s="8" t="s">
        <v>113</v>
      </c>
      <c r="E32" s="8" t="s">
        <v>114</v>
      </c>
      <c r="F32" s="8" t="s">
        <v>42</v>
      </c>
      <c r="G32" s="8" t="s">
        <v>115</v>
      </c>
      <c r="H32" s="58"/>
      <c r="I32" s="8" t="s">
        <v>118</v>
      </c>
      <c r="J32" s="8" t="s">
        <v>117</v>
      </c>
      <c r="K32" s="8" t="s">
        <v>46</v>
      </c>
      <c r="L32" s="22">
        <v>0</v>
      </c>
      <c r="M32" s="9">
        <v>0.7</v>
      </c>
      <c r="N32" s="22">
        <v>0</v>
      </c>
      <c r="O32" s="9">
        <v>0.66</v>
      </c>
      <c r="P32" s="58"/>
      <c r="Q32" s="8"/>
      <c r="R32" s="8"/>
      <c r="S32" s="8"/>
      <c r="T32" s="8" t="s">
        <v>456</v>
      </c>
    </row>
    <row r="33" spans="1:20" s="6" customFormat="1" ht="53.25" customHeight="1" thickBot="1" x14ac:dyDescent="0.25">
      <c r="A33" s="7" t="s">
        <v>318</v>
      </c>
      <c r="B33" s="8" t="s">
        <v>119</v>
      </c>
      <c r="C33" s="8" t="s">
        <v>39</v>
      </c>
      <c r="D33" s="8" t="s">
        <v>120</v>
      </c>
      <c r="E33" s="8" t="s">
        <v>121</v>
      </c>
      <c r="F33" s="8" t="s">
        <v>42</v>
      </c>
      <c r="G33" s="8" t="s">
        <v>122</v>
      </c>
      <c r="H33" s="9">
        <v>0.5</v>
      </c>
      <c r="I33" s="8" t="s">
        <v>123</v>
      </c>
      <c r="J33" s="8" t="s">
        <v>328</v>
      </c>
      <c r="K33" s="8" t="s">
        <v>46</v>
      </c>
      <c r="L33" s="9">
        <v>0.25</v>
      </c>
      <c r="M33" s="9">
        <v>0.25</v>
      </c>
      <c r="N33" s="9">
        <v>0.22</v>
      </c>
      <c r="O33" s="9">
        <v>0.23</v>
      </c>
      <c r="P33" s="9">
        <f>(N33+O33)/(L33+M33)</f>
        <v>0.9</v>
      </c>
      <c r="Q33" s="8"/>
      <c r="R33" s="8"/>
      <c r="S33" s="8"/>
      <c r="T33" s="8" t="s">
        <v>456</v>
      </c>
    </row>
    <row r="34" spans="1:20" s="6" customFormat="1" ht="90.75" thickBot="1" x14ac:dyDescent="0.25">
      <c r="A34" s="7" t="s">
        <v>318</v>
      </c>
      <c r="B34" s="8">
        <v>3</v>
      </c>
      <c r="C34" s="8" t="s">
        <v>125</v>
      </c>
      <c r="D34" s="8" t="s">
        <v>126</v>
      </c>
      <c r="E34" s="8" t="s">
        <v>127</v>
      </c>
      <c r="F34" s="8" t="s">
        <v>42</v>
      </c>
      <c r="G34" s="8" t="s">
        <v>128</v>
      </c>
      <c r="H34" s="9">
        <v>0.5</v>
      </c>
      <c r="I34" s="8" t="s">
        <v>129</v>
      </c>
      <c r="J34" s="8" t="s">
        <v>124</v>
      </c>
      <c r="K34" s="8" t="s">
        <v>130</v>
      </c>
      <c r="L34" s="9">
        <v>0.25</v>
      </c>
      <c r="M34" s="9">
        <v>0.25</v>
      </c>
      <c r="N34" s="9">
        <v>0.25</v>
      </c>
      <c r="O34" s="9">
        <v>0.25</v>
      </c>
      <c r="P34" s="9">
        <f>(N34+O34)/(L34+M34)</f>
        <v>1</v>
      </c>
      <c r="Q34" s="8"/>
      <c r="R34" s="8"/>
      <c r="S34" s="8"/>
      <c r="T34" s="8" t="s">
        <v>456</v>
      </c>
    </row>
    <row r="35" spans="1:20" s="6" customFormat="1" ht="124.5" thickBot="1" x14ac:dyDescent="0.25">
      <c r="A35" s="7" t="s">
        <v>318</v>
      </c>
      <c r="B35" s="8" t="s">
        <v>131</v>
      </c>
      <c r="C35" s="8" t="s">
        <v>125</v>
      </c>
      <c r="D35" s="8" t="s">
        <v>132</v>
      </c>
      <c r="E35" s="8" t="s">
        <v>133</v>
      </c>
      <c r="F35" s="8" t="s">
        <v>61</v>
      </c>
      <c r="G35" s="8" t="s">
        <v>134</v>
      </c>
      <c r="H35" s="8">
        <v>1</v>
      </c>
      <c r="I35" s="8" t="s">
        <v>135</v>
      </c>
      <c r="J35" s="8" t="s">
        <v>124</v>
      </c>
      <c r="K35" s="8" t="s">
        <v>46</v>
      </c>
      <c r="L35" s="23">
        <v>0</v>
      </c>
      <c r="M35" s="24">
        <v>1</v>
      </c>
      <c r="N35" s="23">
        <v>0</v>
      </c>
      <c r="O35" s="24">
        <v>1</v>
      </c>
      <c r="P35" s="9">
        <f>(N35+O35)/(L35+M35)</f>
        <v>1</v>
      </c>
      <c r="Q35" s="8"/>
      <c r="R35" s="8"/>
      <c r="S35" s="8"/>
      <c r="T35" s="8" t="s">
        <v>456</v>
      </c>
    </row>
    <row r="36" spans="1:20" s="6" customFormat="1" ht="113.25" thickBot="1" x14ac:dyDescent="0.25">
      <c r="A36" s="7" t="s">
        <v>318</v>
      </c>
      <c r="B36" s="8" t="s">
        <v>136</v>
      </c>
      <c r="C36" s="8" t="s">
        <v>137</v>
      </c>
      <c r="D36" s="8" t="s">
        <v>138</v>
      </c>
      <c r="E36" s="8" t="s">
        <v>139</v>
      </c>
      <c r="F36" s="8" t="s">
        <v>61</v>
      </c>
      <c r="G36" s="8" t="s">
        <v>140</v>
      </c>
      <c r="H36" s="59">
        <v>3</v>
      </c>
      <c r="I36" s="8" t="s">
        <v>141</v>
      </c>
      <c r="J36" s="8" t="s">
        <v>142</v>
      </c>
      <c r="K36" s="8" t="s">
        <v>130</v>
      </c>
      <c r="L36" s="24">
        <v>1</v>
      </c>
      <c r="M36" s="23">
        <v>0</v>
      </c>
      <c r="N36" s="24">
        <v>1</v>
      </c>
      <c r="O36" s="23">
        <v>0</v>
      </c>
      <c r="P36" s="56">
        <f>(N36+O36+N37+O37+N38+O38)/(L36+M36+L37+M37+L38+M38)</f>
        <v>1</v>
      </c>
      <c r="Q36" s="8"/>
      <c r="R36" s="8"/>
      <c r="S36" s="8"/>
      <c r="T36" s="10" t="s">
        <v>457</v>
      </c>
    </row>
    <row r="37" spans="1:20" s="6" customFormat="1" ht="135.75" thickBot="1" x14ac:dyDescent="0.25">
      <c r="A37" s="7" t="s">
        <v>318</v>
      </c>
      <c r="B37" s="8" t="s">
        <v>136</v>
      </c>
      <c r="C37" s="8" t="s">
        <v>58</v>
      </c>
      <c r="D37" s="8" t="s">
        <v>138</v>
      </c>
      <c r="E37" s="8" t="s">
        <v>139</v>
      </c>
      <c r="F37" s="8" t="s">
        <v>61</v>
      </c>
      <c r="G37" s="8" t="s">
        <v>140</v>
      </c>
      <c r="H37" s="60"/>
      <c r="I37" s="8" t="s">
        <v>143</v>
      </c>
      <c r="J37" s="8" t="s">
        <v>142</v>
      </c>
      <c r="K37" s="8" t="s">
        <v>130</v>
      </c>
      <c r="L37" s="23">
        <v>0</v>
      </c>
      <c r="M37" s="24">
        <v>1</v>
      </c>
      <c r="N37" s="23">
        <v>0</v>
      </c>
      <c r="O37" s="24">
        <v>1</v>
      </c>
      <c r="P37" s="57"/>
      <c r="Q37" s="8"/>
      <c r="R37" s="8"/>
      <c r="S37" s="8"/>
      <c r="T37" s="10" t="s">
        <v>458</v>
      </c>
    </row>
    <row r="38" spans="1:20" s="6" customFormat="1" ht="90.75" thickBot="1" x14ac:dyDescent="0.25">
      <c r="A38" s="7" t="s">
        <v>318</v>
      </c>
      <c r="B38" s="8" t="s">
        <v>136</v>
      </c>
      <c r="C38" s="8" t="s">
        <v>58</v>
      </c>
      <c r="D38" s="8" t="s">
        <v>138</v>
      </c>
      <c r="E38" s="8" t="s">
        <v>139</v>
      </c>
      <c r="F38" s="8" t="s">
        <v>61</v>
      </c>
      <c r="G38" s="8" t="s">
        <v>140</v>
      </c>
      <c r="H38" s="61"/>
      <c r="I38" s="8" t="s">
        <v>144</v>
      </c>
      <c r="J38" s="8" t="s">
        <v>142</v>
      </c>
      <c r="K38" s="8" t="s">
        <v>130</v>
      </c>
      <c r="L38" s="23">
        <v>0</v>
      </c>
      <c r="M38" s="24">
        <v>1</v>
      </c>
      <c r="N38" s="23">
        <v>0</v>
      </c>
      <c r="O38" s="24">
        <v>1</v>
      </c>
      <c r="P38" s="58"/>
      <c r="Q38" s="8"/>
      <c r="R38" s="8"/>
      <c r="S38" s="8"/>
      <c r="T38" s="10" t="s">
        <v>458</v>
      </c>
    </row>
    <row r="39" spans="1:20" s="6" customFormat="1" ht="124.5" thickBot="1" x14ac:dyDescent="0.25">
      <c r="A39" s="7" t="s">
        <v>318</v>
      </c>
      <c r="B39" s="8" t="s">
        <v>145</v>
      </c>
      <c r="C39" s="8" t="s">
        <v>146</v>
      </c>
      <c r="D39" s="8" t="s">
        <v>147</v>
      </c>
      <c r="E39" s="8" t="s">
        <v>148</v>
      </c>
      <c r="F39" s="8" t="s">
        <v>61</v>
      </c>
      <c r="G39" s="8" t="s">
        <v>149</v>
      </c>
      <c r="H39" s="59">
        <v>4</v>
      </c>
      <c r="I39" s="8" t="s">
        <v>329</v>
      </c>
      <c r="J39" s="8" t="s">
        <v>142</v>
      </c>
      <c r="K39" s="8" t="s">
        <v>46</v>
      </c>
      <c r="L39" s="23">
        <v>0</v>
      </c>
      <c r="M39" s="24">
        <v>1</v>
      </c>
      <c r="N39" s="23">
        <v>0</v>
      </c>
      <c r="O39" s="24">
        <v>1</v>
      </c>
      <c r="P39" s="56">
        <f>(N39+O39+N40+O40+N41+O41+N42+O42)/(L39+M39+L40+M40+L41+M41+L42+M42)</f>
        <v>0.97499999999999998</v>
      </c>
      <c r="Q39" s="8"/>
      <c r="R39" s="8"/>
      <c r="S39" s="8"/>
      <c r="T39" s="10" t="s">
        <v>458</v>
      </c>
    </row>
    <row r="40" spans="1:20" s="6" customFormat="1" ht="68.25" thickBot="1" x14ac:dyDescent="0.25">
      <c r="A40" s="7" t="s">
        <v>318</v>
      </c>
      <c r="B40" s="8" t="s">
        <v>145</v>
      </c>
      <c r="C40" s="8" t="s">
        <v>146</v>
      </c>
      <c r="D40" s="8" t="s">
        <v>147</v>
      </c>
      <c r="E40" s="8" t="s">
        <v>148</v>
      </c>
      <c r="F40" s="8" t="s">
        <v>61</v>
      </c>
      <c r="G40" s="8" t="s">
        <v>149</v>
      </c>
      <c r="H40" s="60"/>
      <c r="I40" s="8" t="s">
        <v>150</v>
      </c>
      <c r="J40" s="8" t="s">
        <v>142</v>
      </c>
      <c r="K40" s="8" t="s">
        <v>46</v>
      </c>
      <c r="L40" s="23">
        <v>0</v>
      </c>
      <c r="M40" s="24">
        <v>1</v>
      </c>
      <c r="N40" s="23">
        <v>0</v>
      </c>
      <c r="O40" s="24">
        <v>1</v>
      </c>
      <c r="P40" s="57"/>
      <c r="Q40" s="8"/>
      <c r="R40" s="8"/>
      <c r="S40" s="8"/>
      <c r="T40" s="10" t="s">
        <v>458</v>
      </c>
    </row>
    <row r="41" spans="1:20" s="6" customFormat="1" ht="68.25" thickBot="1" x14ac:dyDescent="0.25">
      <c r="A41" s="7" t="s">
        <v>318</v>
      </c>
      <c r="B41" s="8" t="s">
        <v>145</v>
      </c>
      <c r="C41" s="8" t="s">
        <v>146</v>
      </c>
      <c r="D41" s="8" t="s">
        <v>147</v>
      </c>
      <c r="E41" s="8" t="s">
        <v>148</v>
      </c>
      <c r="F41" s="8" t="s">
        <v>61</v>
      </c>
      <c r="G41" s="8" t="s">
        <v>149</v>
      </c>
      <c r="H41" s="60"/>
      <c r="I41" s="8" t="s">
        <v>330</v>
      </c>
      <c r="J41" s="8" t="s">
        <v>142</v>
      </c>
      <c r="K41" s="8" t="s">
        <v>46</v>
      </c>
      <c r="L41" s="23">
        <v>0</v>
      </c>
      <c r="M41" s="24">
        <v>1</v>
      </c>
      <c r="N41" s="23">
        <v>0</v>
      </c>
      <c r="O41" s="24">
        <v>1</v>
      </c>
      <c r="P41" s="57"/>
      <c r="Q41" s="8"/>
      <c r="R41" s="8"/>
      <c r="S41" s="8"/>
      <c r="T41" s="10" t="s">
        <v>458</v>
      </c>
    </row>
    <row r="42" spans="1:20" s="6" customFormat="1" ht="87" customHeight="1" thickBot="1" x14ac:dyDescent="0.25">
      <c r="A42" s="7" t="s">
        <v>318</v>
      </c>
      <c r="B42" s="8" t="s">
        <v>145</v>
      </c>
      <c r="C42" s="8" t="s">
        <v>151</v>
      </c>
      <c r="D42" s="8" t="s">
        <v>147</v>
      </c>
      <c r="E42" s="8" t="s">
        <v>148</v>
      </c>
      <c r="F42" s="8" t="s">
        <v>61</v>
      </c>
      <c r="G42" s="8" t="s">
        <v>149</v>
      </c>
      <c r="H42" s="61"/>
      <c r="I42" s="8" t="s">
        <v>152</v>
      </c>
      <c r="J42" s="8" t="s">
        <v>153</v>
      </c>
      <c r="K42" s="8" t="s">
        <v>46</v>
      </c>
      <c r="L42" s="23">
        <v>0</v>
      </c>
      <c r="M42" s="24">
        <v>1</v>
      </c>
      <c r="N42" s="23">
        <v>0</v>
      </c>
      <c r="O42" s="53">
        <v>0.9</v>
      </c>
      <c r="P42" s="58"/>
      <c r="Q42" s="8"/>
      <c r="R42" s="8"/>
      <c r="S42" s="8"/>
      <c r="T42" s="8" t="s">
        <v>456</v>
      </c>
    </row>
    <row r="43" spans="1:20" s="6" customFormat="1" ht="113.25" thickBot="1" x14ac:dyDescent="0.25">
      <c r="A43" s="7" t="s">
        <v>318</v>
      </c>
      <c r="B43" s="8" t="s">
        <v>145</v>
      </c>
      <c r="C43" s="8" t="s">
        <v>146</v>
      </c>
      <c r="D43" s="8" t="s">
        <v>154</v>
      </c>
      <c r="E43" s="8" t="s">
        <v>155</v>
      </c>
      <c r="F43" s="8" t="s">
        <v>61</v>
      </c>
      <c r="G43" s="8" t="s">
        <v>156</v>
      </c>
      <c r="H43" s="59">
        <v>2</v>
      </c>
      <c r="I43" s="8" t="s">
        <v>157</v>
      </c>
      <c r="J43" s="8" t="s">
        <v>158</v>
      </c>
      <c r="K43" s="8" t="s">
        <v>46</v>
      </c>
      <c r="L43" s="24">
        <v>1</v>
      </c>
      <c r="M43" s="23">
        <v>0</v>
      </c>
      <c r="N43" s="24">
        <v>1</v>
      </c>
      <c r="O43" s="23">
        <v>0</v>
      </c>
      <c r="P43" s="56">
        <f>(N43+O43+N44+O44)/(L43+M43+L44+M44)</f>
        <v>1</v>
      </c>
      <c r="Q43" s="8"/>
      <c r="R43" s="8"/>
      <c r="S43" s="8"/>
      <c r="T43" s="10" t="s">
        <v>458</v>
      </c>
    </row>
    <row r="44" spans="1:20" s="6" customFormat="1" ht="113.25" thickBot="1" x14ac:dyDescent="0.25">
      <c r="A44" s="7" t="s">
        <v>318</v>
      </c>
      <c r="B44" s="8" t="s">
        <v>145</v>
      </c>
      <c r="C44" s="8" t="s">
        <v>146</v>
      </c>
      <c r="D44" s="8" t="s">
        <v>154</v>
      </c>
      <c r="E44" s="8" t="s">
        <v>155</v>
      </c>
      <c r="F44" s="8" t="s">
        <v>61</v>
      </c>
      <c r="G44" s="8" t="s">
        <v>156</v>
      </c>
      <c r="H44" s="61"/>
      <c r="I44" s="8" t="s">
        <v>159</v>
      </c>
      <c r="J44" s="8" t="s">
        <v>158</v>
      </c>
      <c r="K44" s="8" t="s">
        <v>46</v>
      </c>
      <c r="L44" s="23">
        <v>0</v>
      </c>
      <c r="M44" s="24">
        <v>1</v>
      </c>
      <c r="N44" s="23">
        <v>0</v>
      </c>
      <c r="O44" s="24">
        <v>1</v>
      </c>
      <c r="P44" s="58"/>
      <c r="Q44" s="8"/>
      <c r="R44" s="8"/>
      <c r="S44" s="8"/>
      <c r="T44" s="10" t="s">
        <v>458</v>
      </c>
    </row>
    <row r="45" spans="1:20" s="6" customFormat="1" ht="158.25" thickBot="1" x14ac:dyDescent="0.25">
      <c r="A45" s="7" t="s">
        <v>318</v>
      </c>
      <c r="B45" s="8" t="s">
        <v>160</v>
      </c>
      <c r="C45" s="8" t="s">
        <v>146</v>
      </c>
      <c r="D45" s="8" t="s">
        <v>161</v>
      </c>
      <c r="E45" s="8" t="s">
        <v>162</v>
      </c>
      <c r="F45" s="8" t="s">
        <v>42</v>
      </c>
      <c r="G45" s="8" t="s">
        <v>163</v>
      </c>
      <c r="H45" s="9">
        <v>0.95</v>
      </c>
      <c r="I45" s="8" t="s">
        <v>164</v>
      </c>
      <c r="J45" s="8" t="s">
        <v>165</v>
      </c>
      <c r="K45" s="8" t="s">
        <v>46</v>
      </c>
      <c r="L45" s="54">
        <v>0.47499999999999998</v>
      </c>
      <c r="M45" s="54">
        <v>0.47499999999999998</v>
      </c>
      <c r="N45" s="9">
        <v>0.47</v>
      </c>
      <c r="O45" s="54">
        <v>0.47199999999999998</v>
      </c>
      <c r="P45" s="9">
        <f>(N45+O45)/(L45+M45)</f>
        <v>0.991578947368421</v>
      </c>
      <c r="Q45" s="8"/>
      <c r="R45" s="8"/>
      <c r="S45" s="8"/>
      <c r="T45" s="10" t="s">
        <v>459</v>
      </c>
    </row>
    <row r="46" spans="1:20" s="6" customFormat="1" ht="169.5" thickBot="1" x14ac:dyDescent="0.25">
      <c r="A46" s="7" t="s">
        <v>318</v>
      </c>
      <c r="B46" s="8">
        <v>11</v>
      </c>
      <c r="C46" s="8" t="s">
        <v>166</v>
      </c>
      <c r="D46" s="8" t="s">
        <v>167</v>
      </c>
      <c r="E46" s="8" t="s">
        <v>168</v>
      </c>
      <c r="F46" s="8" t="s">
        <v>42</v>
      </c>
      <c r="G46" s="8" t="s">
        <v>169</v>
      </c>
      <c r="H46" s="9">
        <v>1</v>
      </c>
      <c r="I46" s="8" t="s">
        <v>170</v>
      </c>
      <c r="J46" s="8" t="s">
        <v>171</v>
      </c>
      <c r="K46" s="8" t="s">
        <v>46</v>
      </c>
      <c r="L46" s="9">
        <v>0.5</v>
      </c>
      <c r="M46" s="9">
        <v>0.5</v>
      </c>
      <c r="N46" s="54">
        <v>0.245</v>
      </c>
      <c r="O46" s="9">
        <v>0.73</v>
      </c>
      <c r="P46" s="9">
        <f>(N46+O46)/(L46+M46)</f>
        <v>0.97499999999999998</v>
      </c>
      <c r="Q46" s="8"/>
      <c r="R46" s="8"/>
      <c r="S46" s="8"/>
      <c r="T46" s="10" t="s">
        <v>460</v>
      </c>
    </row>
    <row r="47" spans="1:20" s="6" customFormat="1" ht="65.25" customHeight="1" thickBot="1" x14ac:dyDescent="0.25">
      <c r="A47" s="7" t="s">
        <v>318</v>
      </c>
      <c r="B47" s="8">
        <v>8</v>
      </c>
      <c r="C47" s="8" t="s">
        <v>172</v>
      </c>
      <c r="D47" s="10" t="s">
        <v>173</v>
      </c>
      <c r="E47" s="8" t="s">
        <v>174</v>
      </c>
      <c r="F47" s="8" t="s">
        <v>42</v>
      </c>
      <c r="G47" s="8" t="s">
        <v>175</v>
      </c>
      <c r="H47" s="56">
        <v>0.9</v>
      </c>
      <c r="I47" s="8" t="s">
        <v>176</v>
      </c>
      <c r="J47" s="8" t="s">
        <v>124</v>
      </c>
      <c r="K47" s="8" t="s">
        <v>46</v>
      </c>
      <c r="L47" s="9">
        <v>0.2</v>
      </c>
      <c r="M47" s="9">
        <v>0.25</v>
      </c>
      <c r="N47" s="9">
        <v>0.15</v>
      </c>
      <c r="O47" s="9">
        <v>0.25</v>
      </c>
      <c r="P47" s="56">
        <f>(N47+O47+N48+O48)/(L47+M47+L48+M48)</f>
        <v>0.87777777777777777</v>
      </c>
      <c r="Q47" s="11"/>
      <c r="R47" s="11"/>
      <c r="S47" s="8"/>
      <c r="T47" s="8" t="s">
        <v>461</v>
      </c>
    </row>
    <row r="48" spans="1:20" s="6" customFormat="1" ht="113.25" thickBot="1" x14ac:dyDescent="0.25">
      <c r="A48" s="7" t="s">
        <v>318</v>
      </c>
      <c r="B48" s="8">
        <v>8</v>
      </c>
      <c r="C48" s="8" t="s">
        <v>172</v>
      </c>
      <c r="D48" s="10" t="s">
        <v>173</v>
      </c>
      <c r="E48" s="8" t="s">
        <v>174</v>
      </c>
      <c r="F48" s="8" t="s">
        <v>42</v>
      </c>
      <c r="G48" s="8" t="s">
        <v>175</v>
      </c>
      <c r="H48" s="58"/>
      <c r="I48" s="8" t="s">
        <v>177</v>
      </c>
      <c r="J48" s="8" t="s">
        <v>124</v>
      </c>
      <c r="K48" s="8" t="s">
        <v>46</v>
      </c>
      <c r="L48" s="9">
        <v>0.2</v>
      </c>
      <c r="M48" s="9">
        <v>0.25</v>
      </c>
      <c r="N48" s="9">
        <v>0.17</v>
      </c>
      <c r="O48" s="9">
        <v>0.22</v>
      </c>
      <c r="P48" s="58"/>
      <c r="Q48" s="11"/>
      <c r="R48" s="11"/>
      <c r="S48" s="8"/>
      <c r="T48" s="8" t="s">
        <v>461</v>
      </c>
    </row>
    <row r="49" spans="1:20" s="6" customFormat="1" ht="75" customHeight="1" thickBot="1" x14ac:dyDescent="0.25">
      <c r="A49" s="7" t="s">
        <v>318</v>
      </c>
      <c r="B49" s="8">
        <v>8</v>
      </c>
      <c r="C49" s="8" t="s">
        <v>172</v>
      </c>
      <c r="D49" s="8" t="s">
        <v>178</v>
      </c>
      <c r="E49" s="8" t="s">
        <v>179</v>
      </c>
      <c r="F49" s="8" t="s">
        <v>42</v>
      </c>
      <c r="G49" s="8" t="s">
        <v>180</v>
      </c>
      <c r="H49" s="9">
        <v>0.8</v>
      </c>
      <c r="I49" s="8" t="s">
        <v>181</v>
      </c>
      <c r="J49" s="8" t="s">
        <v>124</v>
      </c>
      <c r="K49" s="8" t="s">
        <v>46</v>
      </c>
      <c r="L49" s="9">
        <v>0.4</v>
      </c>
      <c r="M49" s="9">
        <v>0.4</v>
      </c>
      <c r="N49" s="9">
        <v>0.35</v>
      </c>
      <c r="O49" s="9">
        <v>0.35</v>
      </c>
      <c r="P49" s="9">
        <f>(N49+O49)/(L49+M49)</f>
        <v>0.87499999999999989</v>
      </c>
      <c r="Q49" s="8"/>
      <c r="R49" s="8"/>
      <c r="S49" s="8"/>
      <c r="T49" s="8" t="s">
        <v>461</v>
      </c>
    </row>
    <row r="50" spans="1:20" s="6" customFormat="1" ht="90.75" thickBot="1" x14ac:dyDescent="0.25">
      <c r="A50" s="7" t="s">
        <v>318</v>
      </c>
      <c r="B50" s="8">
        <v>8</v>
      </c>
      <c r="C50" s="8" t="s">
        <v>172</v>
      </c>
      <c r="D50" s="8" t="s">
        <v>182</v>
      </c>
      <c r="E50" s="8" t="s">
        <v>183</v>
      </c>
      <c r="F50" s="8" t="s">
        <v>42</v>
      </c>
      <c r="G50" s="8" t="s">
        <v>184</v>
      </c>
      <c r="H50" s="56">
        <v>1</v>
      </c>
      <c r="I50" s="8" t="s">
        <v>185</v>
      </c>
      <c r="J50" s="8" t="s">
        <v>124</v>
      </c>
      <c r="K50" s="8" t="s">
        <v>130</v>
      </c>
      <c r="L50" s="9">
        <v>0.4</v>
      </c>
      <c r="M50" s="9">
        <v>0.3</v>
      </c>
      <c r="N50" s="9">
        <v>0.4</v>
      </c>
      <c r="O50" s="9">
        <v>0.3</v>
      </c>
      <c r="P50" s="56">
        <f>(N50+O50+N51+O51)/(L50+M50+L51+M5)</f>
        <v>0.58620689655172409</v>
      </c>
      <c r="Q50" s="8"/>
      <c r="R50" s="8"/>
      <c r="S50" s="8"/>
      <c r="T50" s="8" t="s">
        <v>461</v>
      </c>
    </row>
    <row r="51" spans="1:20" s="6" customFormat="1" ht="90.75" thickBot="1" x14ac:dyDescent="0.25">
      <c r="A51" s="7" t="s">
        <v>318</v>
      </c>
      <c r="B51" s="8">
        <v>8</v>
      </c>
      <c r="C51" s="8" t="s">
        <v>331</v>
      </c>
      <c r="D51" s="8" t="s">
        <v>182</v>
      </c>
      <c r="E51" s="8" t="s">
        <v>183</v>
      </c>
      <c r="F51" s="8" t="s">
        <v>42</v>
      </c>
      <c r="G51" s="8" t="s">
        <v>184</v>
      </c>
      <c r="H51" s="58"/>
      <c r="I51" s="8" t="s">
        <v>186</v>
      </c>
      <c r="J51" s="8" t="s">
        <v>124</v>
      </c>
      <c r="K51" s="8" t="s">
        <v>130</v>
      </c>
      <c r="L51" s="9">
        <v>0.15</v>
      </c>
      <c r="M51" s="9">
        <v>0.15</v>
      </c>
      <c r="N51" s="9">
        <v>7.0000000000000007E-2</v>
      </c>
      <c r="O51" s="9">
        <v>0.08</v>
      </c>
      <c r="P51" s="58"/>
      <c r="Q51" s="8"/>
      <c r="R51" s="8"/>
      <c r="S51" s="8"/>
      <c r="T51" s="8" t="s">
        <v>461</v>
      </c>
    </row>
    <row r="52" spans="1:20" s="6" customFormat="1" ht="57" thickBot="1" x14ac:dyDescent="0.25">
      <c r="A52" s="7" t="s">
        <v>318</v>
      </c>
      <c r="B52" s="8">
        <v>8</v>
      </c>
      <c r="C52" s="8" t="s">
        <v>172</v>
      </c>
      <c r="D52" s="8" t="s">
        <v>187</v>
      </c>
      <c r="E52" s="10" t="s">
        <v>188</v>
      </c>
      <c r="F52" s="8" t="s">
        <v>61</v>
      </c>
      <c r="G52" s="8" t="s">
        <v>189</v>
      </c>
      <c r="H52" s="8">
        <v>1</v>
      </c>
      <c r="I52" s="8" t="s">
        <v>190</v>
      </c>
      <c r="J52" s="8" t="s">
        <v>124</v>
      </c>
      <c r="K52" s="8" t="s">
        <v>130</v>
      </c>
      <c r="L52" s="22">
        <v>0</v>
      </c>
      <c r="M52" s="24">
        <v>1</v>
      </c>
      <c r="N52" s="22">
        <v>0</v>
      </c>
      <c r="O52" s="53">
        <v>0.85</v>
      </c>
      <c r="P52" s="9">
        <f t="shared" ref="P52:P58" si="1">(N52+O52)/(L52+M52)</f>
        <v>0.85</v>
      </c>
      <c r="Q52" s="8"/>
      <c r="R52" s="8"/>
      <c r="S52" s="8"/>
      <c r="T52" s="8" t="s">
        <v>461</v>
      </c>
    </row>
    <row r="53" spans="1:20" s="6" customFormat="1" ht="102" thickBot="1" x14ac:dyDescent="0.25">
      <c r="A53" s="7" t="s">
        <v>318</v>
      </c>
      <c r="B53" s="8">
        <v>8</v>
      </c>
      <c r="C53" s="8" t="s">
        <v>172</v>
      </c>
      <c r="D53" s="8" t="s">
        <v>191</v>
      </c>
      <c r="E53" s="10" t="s">
        <v>188</v>
      </c>
      <c r="F53" s="8" t="s">
        <v>61</v>
      </c>
      <c r="G53" s="8" t="s">
        <v>192</v>
      </c>
      <c r="H53" s="8">
        <v>1</v>
      </c>
      <c r="I53" s="8" t="s">
        <v>193</v>
      </c>
      <c r="J53" s="8" t="s">
        <v>124</v>
      </c>
      <c r="K53" s="8" t="s">
        <v>130</v>
      </c>
      <c r="L53" s="53">
        <v>0.5</v>
      </c>
      <c r="M53" s="53">
        <v>0.5</v>
      </c>
      <c r="N53" s="53">
        <v>0.5</v>
      </c>
      <c r="O53" s="53">
        <v>0.5</v>
      </c>
      <c r="P53" s="9">
        <f t="shared" si="1"/>
        <v>1</v>
      </c>
      <c r="Q53" s="8"/>
      <c r="R53" s="8"/>
      <c r="S53" s="8"/>
      <c r="T53" s="8" t="s">
        <v>461</v>
      </c>
    </row>
    <row r="54" spans="1:20" s="6" customFormat="1" ht="150.75" customHeight="1" thickBot="1" x14ac:dyDescent="0.25">
      <c r="A54" s="7" t="s">
        <v>318</v>
      </c>
      <c r="B54" s="8">
        <v>8</v>
      </c>
      <c r="C54" s="8" t="s">
        <v>172</v>
      </c>
      <c r="D54" s="8" t="s">
        <v>194</v>
      </c>
      <c r="E54" s="8" t="s">
        <v>195</v>
      </c>
      <c r="F54" s="8" t="s">
        <v>42</v>
      </c>
      <c r="G54" s="8" t="s">
        <v>196</v>
      </c>
      <c r="H54" s="9">
        <v>1</v>
      </c>
      <c r="I54" s="8" t="s">
        <v>197</v>
      </c>
      <c r="J54" s="8" t="s">
        <v>198</v>
      </c>
      <c r="K54" s="8" t="s">
        <v>46</v>
      </c>
      <c r="L54" s="9">
        <v>0.15</v>
      </c>
      <c r="M54" s="9">
        <v>0.85</v>
      </c>
      <c r="N54" s="9">
        <v>0.15</v>
      </c>
      <c r="O54" s="9">
        <v>0.5</v>
      </c>
      <c r="P54" s="9">
        <f t="shared" si="1"/>
        <v>0.65</v>
      </c>
      <c r="Q54" s="39" t="s">
        <v>199</v>
      </c>
      <c r="R54" s="39" t="s">
        <v>200</v>
      </c>
      <c r="S54" s="8"/>
      <c r="T54" s="8" t="s">
        <v>462</v>
      </c>
    </row>
    <row r="55" spans="1:20" s="6" customFormat="1" ht="90.75" thickBot="1" x14ac:dyDescent="0.25">
      <c r="A55" s="7" t="s">
        <v>318</v>
      </c>
      <c r="B55" s="8" t="s">
        <v>47</v>
      </c>
      <c r="C55" s="8" t="s">
        <v>39</v>
      </c>
      <c r="D55" s="8" t="s">
        <v>201</v>
      </c>
      <c r="E55" s="8" t="s">
        <v>202</v>
      </c>
      <c r="F55" s="8" t="s">
        <v>42</v>
      </c>
      <c r="G55" s="8" t="s">
        <v>203</v>
      </c>
      <c r="H55" s="9">
        <v>0.25</v>
      </c>
      <c r="I55" s="8" t="s">
        <v>204</v>
      </c>
      <c r="J55" s="8" t="s">
        <v>124</v>
      </c>
      <c r="K55" s="8" t="s">
        <v>76</v>
      </c>
      <c r="L55" s="9">
        <v>0.1</v>
      </c>
      <c r="M55" s="9">
        <v>0.15</v>
      </c>
      <c r="N55" s="9">
        <v>0.1</v>
      </c>
      <c r="O55" s="9">
        <v>0.15</v>
      </c>
      <c r="P55" s="9">
        <f t="shared" si="1"/>
        <v>1</v>
      </c>
      <c r="Q55" s="8"/>
      <c r="R55" s="8"/>
      <c r="S55" s="8"/>
      <c r="T55" s="8" t="s">
        <v>463</v>
      </c>
    </row>
    <row r="56" spans="1:20" s="6" customFormat="1" ht="90.75" thickBot="1" x14ac:dyDescent="0.25">
      <c r="A56" s="7" t="s">
        <v>318</v>
      </c>
      <c r="B56" s="8" t="s">
        <v>47</v>
      </c>
      <c r="C56" s="8" t="s">
        <v>39</v>
      </c>
      <c r="D56" s="8" t="s">
        <v>205</v>
      </c>
      <c r="E56" s="8" t="s">
        <v>206</v>
      </c>
      <c r="F56" s="8" t="s">
        <v>207</v>
      </c>
      <c r="G56" s="8" t="s">
        <v>208</v>
      </c>
      <c r="H56" s="9">
        <v>0.5</v>
      </c>
      <c r="I56" s="8" t="s">
        <v>209</v>
      </c>
      <c r="J56" s="8" t="s">
        <v>124</v>
      </c>
      <c r="K56" s="8" t="s">
        <v>46</v>
      </c>
      <c r="L56" s="9">
        <v>0.4</v>
      </c>
      <c r="M56" s="9">
        <v>0.1</v>
      </c>
      <c r="N56" s="9">
        <v>0.4</v>
      </c>
      <c r="O56" s="9">
        <v>0.1</v>
      </c>
      <c r="P56" s="9">
        <f t="shared" si="1"/>
        <v>1</v>
      </c>
      <c r="Q56" s="8"/>
      <c r="R56" s="8"/>
      <c r="S56" s="8"/>
      <c r="T56" s="8" t="s">
        <v>463</v>
      </c>
    </row>
    <row r="57" spans="1:20" s="6" customFormat="1" ht="58.5" customHeight="1" thickBot="1" x14ac:dyDescent="0.25">
      <c r="A57" s="7" t="s">
        <v>318</v>
      </c>
      <c r="B57" s="8" t="s">
        <v>210</v>
      </c>
      <c r="C57" s="8" t="s">
        <v>211</v>
      </c>
      <c r="D57" s="8" t="s">
        <v>212</v>
      </c>
      <c r="E57" s="8" t="s">
        <v>213</v>
      </c>
      <c r="F57" s="8" t="s">
        <v>42</v>
      </c>
      <c r="G57" s="8" t="s">
        <v>214</v>
      </c>
      <c r="H57" s="9">
        <v>0.5</v>
      </c>
      <c r="I57" s="8" t="s">
        <v>215</v>
      </c>
      <c r="J57" s="8" t="s">
        <v>332</v>
      </c>
      <c r="K57" s="8" t="s">
        <v>46</v>
      </c>
      <c r="L57" s="9">
        <v>0.1</v>
      </c>
      <c r="M57" s="9">
        <v>0.4</v>
      </c>
      <c r="N57" s="9">
        <v>0.1</v>
      </c>
      <c r="O57" s="9">
        <v>0.4</v>
      </c>
      <c r="P57" s="9">
        <f t="shared" si="1"/>
        <v>1</v>
      </c>
      <c r="Q57" s="8"/>
      <c r="R57" s="8"/>
      <c r="S57" s="8"/>
      <c r="T57" s="8" t="s">
        <v>463</v>
      </c>
    </row>
    <row r="58" spans="1:20" s="6" customFormat="1" ht="90.75" thickBot="1" x14ac:dyDescent="0.25">
      <c r="A58" s="7" t="s">
        <v>318</v>
      </c>
      <c r="B58" s="8" t="s">
        <v>47</v>
      </c>
      <c r="C58" s="8" t="s">
        <v>39</v>
      </c>
      <c r="D58" s="8" t="s">
        <v>216</v>
      </c>
      <c r="E58" s="8" t="s">
        <v>162</v>
      </c>
      <c r="F58" s="8" t="s">
        <v>42</v>
      </c>
      <c r="G58" s="8" t="s">
        <v>217</v>
      </c>
      <c r="H58" s="9">
        <v>0.8</v>
      </c>
      <c r="I58" s="8" t="s">
        <v>218</v>
      </c>
      <c r="J58" s="8" t="s">
        <v>124</v>
      </c>
      <c r="K58" s="8" t="s">
        <v>46</v>
      </c>
      <c r="L58" s="9">
        <v>0.4</v>
      </c>
      <c r="M58" s="9">
        <v>0.4</v>
      </c>
      <c r="N58" s="9">
        <v>0.3</v>
      </c>
      <c r="O58" s="9">
        <v>0.38</v>
      </c>
      <c r="P58" s="9">
        <f t="shared" si="1"/>
        <v>0.84999999999999987</v>
      </c>
      <c r="Q58" s="8"/>
      <c r="R58" s="8"/>
      <c r="S58" s="8"/>
      <c r="T58" s="8" t="s">
        <v>463</v>
      </c>
    </row>
    <row r="59" spans="1:20" s="6" customFormat="1" ht="68.25" thickBot="1" x14ac:dyDescent="0.25">
      <c r="A59" s="7" t="s">
        <v>318</v>
      </c>
      <c r="B59" s="8" t="s">
        <v>219</v>
      </c>
      <c r="C59" s="8" t="s">
        <v>166</v>
      </c>
      <c r="D59" s="8" t="s">
        <v>220</v>
      </c>
      <c r="E59" s="8" t="s">
        <v>53</v>
      </c>
      <c r="F59" s="8" t="s">
        <v>42</v>
      </c>
      <c r="G59" s="8" t="s">
        <v>221</v>
      </c>
      <c r="H59" s="9">
        <v>0.5</v>
      </c>
      <c r="I59" s="8" t="s">
        <v>222</v>
      </c>
      <c r="J59" s="8" t="s">
        <v>124</v>
      </c>
      <c r="K59" s="8" t="s">
        <v>46</v>
      </c>
      <c r="L59" s="9">
        <v>0.5</v>
      </c>
      <c r="M59" s="22">
        <v>0</v>
      </c>
      <c r="N59" s="9">
        <v>0.43</v>
      </c>
      <c r="O59" s="22">
        <v>0</v>
      </c>
      <c r="P59" s="9">
        <f t="shared" ref="P59:P60" si="2">(N59+O59)/(L59+M59)</f>
        <v>0.86</v>
      </c>
      <c r="Q59" s="8"/>
      <c r="R59" s="8"/>
      <c r="S59" s="8"/>
      <c r="T59" s="8" t="s">
        <v>463</v>
      </c>
    </row>
    <row r="60" spans="1:20" s="6" customFormat="1" ht="68.25" thickBot="1" x14ac:dyDescent="0.25">
      <c r="A60" s="7" t="s">
        <v>318</v>
      </c>
      <c r="B60" s="8" t="s">
        <v>223</v>
      </c>
      <c r="C60" s="8" t="s">
        <v>39</v>
      </c>
      <c r="D60" s="8" t="s">
        <v>224</v>
      </c>
      <c r="E60" s="8" t="s">
        <v>133</v>
      </c>
      <c r="F60" s="8" t="s">
        <v>61</v>
      </c>
      <c r="G60" s="8" t="s">
        <v>225</v>
      </c>
      <c r="H60" s="8">
        <v>1</v>
      </c>
      <c r="I60" s="8" t="s">
        <v>226</v>
      </c>
      <c r="J60" s="8" t="s">
        <v>124</v>
      </c>
      <c r="K60" s="8" t="s">
        <v>46</v>
      </c>
      <c r="L60" s="23">
        <v>0</v>
      </c>
      <c r="M60" s="24">
        <v>1</v>
      </c>
      <c r="N60" s="23">
        <v>0</v>
      </c>
      <c r="O60" s="24">
        <v>1</v>
      </c>
      <c r="P60" s="9">
        <f t="shared" si="2"/>
        <v>1</v>
      </c>
      <c r="Q60" s="8"/>
      <c r="R60" s="8"/>
      <c r="S60" s="8"/>
      <c r="T60" s="8" t="s">
        <v>463</v>
      </c>
    </row>
    <row r="61" spans="1:20" s="6" customFormat="1" ht="360.75" thickBot="1" x14ac:dyDescent="0.25">
      <c r="A61" s="7" t="s">
        <v>318</v>
      </c>
      <c r="B61" s="8">
        <v>11</v>
      </c>
      <c r="C61" s="8" t="s">
        <v>227</v>
      </c>
      <c r="D61" s="8" t="s">
        <v>228</v>
      </c>
      <c r="E61" s="8" t="s">
        <v>229</v>
      </c>
      <c r="F61" s="8" t="s">
        <v>42</v>
      </c>
      <c r="G61" s="8" t="s">
        <v>230</v>
      </c>
      <c r="H61" s="9">
        <v>0</v>
      </c>
      <c r="I61" s="8" t="s">
        <v>231</v>
      </c>
      <c r="J61" s="8" t="s">
        <v>333</v>
      </c>
      <c r="K61" s="8" t="s">
        <v>46</v>
      </c>
      <c r="L61" s="51">
        <v>0</v>
      </c>
      <c r="M61" s="52">
        <v>0</v>
      </c>
      <c r="N61" s="52">
        <v>0</v>
      </c>
      <c r="O61" s="52">
        <v>0</v>
      </c>
      <c r="P61" s="55">
        <v>0</v>
      </c>
      <c r="Q61" s="8"/>
      <c r="R61" s="8"/>
      <c r="S61" s="42" t="s">
        <v>232</v>
      </c>
      <c r="T61" s="8" t="s">
        <v>463</v>
      </c>
    </row>
    <row r="62" spans="1:20" s="6" customFormat="1" ht="383.25" thickBot="1" x14ac:dyDescent="0.25">
      <c r="A62" s="7" t="s">
        <v>318</v>
      </c>
      <c r="B62" s="8" t="s">
        <v>233</v>
      </c>
      <c r="C62" s="8" t="s">
        <v>39</v>
      </c>
      <c r="D62" s="8" t="s">
        <v>234</v>
      </c>
      <c r="E62" s="8" t="s">
        <v>206</v>
      </c>
      <c r="F62" s="8" t="s">
        <v>42</v>
      </c>
      <c r="G62" s="8" t="s">
        <v>235</v>
      </c>
      <c r="H62" s="9">
        <v>0.9</v>
      </c>
      <c r="I62" s="8" t="s">
        <v>236</v>
      </c>
      <c r="J62" s="8" t="s">
        <v>237</v>
      </c>
      <c r="K62" s="8" t="s">
        <v>46</v>
      </c>
      <c r="L62" s="9">
        <v>0.45</v>
      </c>
      <c r="M62" s="9">
        <v>0.45</v>
      </c>
      <c r="N62" s="54">
        <v>0.44500000000000001</v>
      </c>
      <c r="O62" s="54">
        <v>0.44700000000000001</v>
      </c>
      <c r="P62" s="9">
        <f>(N62+O62)/(L62+M62)</f>
        <v>0.99111111111111105</v>
      </c>
      <c r="Q62" s="8"/>
      <c r="R62" s="8"/>
      <c r="S62" s="8"/>
      <c r="T62" s="8" t="s">
        <v>464</v>
      </c>
    </row>
    <row r="63" spans="1:20" s="6" customFormat="1" ht="90.75" thickBot="1" x14ac:dyDescent="0.25">
      <c r="A63" s="7" t="s">
        <v>318</v>
      </c>
      <c r="B63" s="8">
        <v>16</v>
      </c>
      <c r="C63" s="8" t="s">
        <v>39</v>
      </c>
      <c r="D63" s="8" t="s">
        <v>238</v>
      </c>
      <c r="E63" s="8" t="s">
        <v>168</v>
      </c>
      <c r="F63" s="8" t="s">
        <v>42</v>
      </c>
      <c r="G63" s="8" t="s">
        <v>239</v>
      </c>
      <c r="H63" s="9">
        <v>0.95</v>
      </c>
      <c r="I63" s="8" t="s">
        <v>240</v>
      </c>
      <c r="J63" s="8" t="s">
        <v>124</v>
      </c>
      <c r="K63" s="8" t="s">
        <v>46</v>
      </c>
      <c r="L63" s="9">
        <v>0.45</v>
      </c>
      <c r="M63" s="9">
        <v>0.5</v>
      </c>
      <c r="N63" s="9">
        <v>0.41</v>
      </c>
      <c r="O63" s="54">
        <v>0.4254</v>
      </c>
      <c r="P63" s="9">
        <f>(N63+O63)/(L63+M63)</f>
        <v>0.87936842105263158</v>
      </c>
      <c r="Q63" s="8"/>
      <c r="R63" s="8"/>
      <c r="S63" s="8"/>
      <c r="T63" s="8" t="s">
        <v>465</v>
      </c>
    </row>
    <row r="64" spans="1:20" s="6" customFormat="1" ht="68.25" thickBot="1" x14ac:dyDescent="0.25">
      <c r="A64" s="7" t="s">
        <v>318</v>
      </c>
      <c r="B64" s="8" t="s">
        <v>47</v>
      </c>
      <c r="C64" s="8" t="s">
        <v>39</v>
      </c>
      <c r="D64" s="8" t="s">
        <v>241</v>
      </c>
      <c r="E64" s="8" t="s">
        <v>242</v>
      </c>
      <c r="F64" s="8" t="s">
        <v>61</v>
      </c>
      <c r="G64" s="8" t="s">
        <v>243</v>
      </c>
      <c r="H64" s="8">
        <v>1</v>
      </c>
      <c r="I64" s="8" t="s">
        <v>244</v>
      </c>
      <c r="J64" s="8" t="s">
        <v>124</v>
      </c>
      <c r="K64" s="8" t="s">
        <v>46</v>
      </c>
      <c r="L64" s="23">
        <v>0</v>
      </c>
      <c r="M64" s="24">
        <v>1</v>
      </c>
      <c r="N64" s="23">
        <v>0</v>
      </c>
      <c r="O64" s="24">
        <v>1</v>
      </c>
      <c r="P64" s="9">
        <f>(N64+O64)/(L64+M64)</f>
        <v>1</v>
      </c>
      <c r="Q64" s="8"/>
      <c r="R64" s="8"/>
      <c r="S64" s="8"/>
      <c r="T64" s="8" t="s">
        <v>465</v>
      </c>
    </row>
    <row r="65" spans="1:20" s="6" customFormat="1" ht="79.5" thickBot="1" x14ac:dyDescent="0.25">
      <c r="A65" s="7" t="s">
        <v>318</v>
      </c>
      <c r="B65" s="8" t="s">
        <v>245</v>
      </c>
      <c r="C65" s="8" t="s">
        <v>39</v>
      </c>
      <c r="D65" s="8" t="s">
        <v>246</v>
      </c>
      <c r="E65" s="8" t="s">
        <v>162</v>
      </c>
      <c r="F65" s="8" t="s">
        <v>42</v>
      </c>
      <c r="G65" s="8" t="s">
        <v>247</v>
      </c>
      <c r="H65" s="56">
        <v>0.9</v>
      </c>
      <c r="I65" s="8" t="s">
        <v>248</v>
      </c>
      <c r="J65" s="8" t="s">
        <v>70</v>
      </c>
      <c r="K65" s="8" t="s">
        <v>46</v>
      </c>
      <c r="L65" s="54">
        <v>0.315</v>
      </c>
      <c r="M65" s="54">
        <v>0.315</v>
      </c>
      <c r="N65" s="54">
        <v>0.25700000000000001</v>
      </c>
      <c r="O65" s="54">
        <v>0.29499999999999998</v>
      </c>
      <c r="P65" s="56">
        <f>(N65+O65+N66+O66)/(L65+M65+L66+M66)</f>
        <v>0.91333333333333333</v>
      </c>
      <c r="Q65" s="8"/>
      <c r="R65" s="8"/>
      <c r="S65" s="8"/>
      <c r="T65" s="8" t="s">
        <v>466</v>
      </c>
    </row>
    <row r="66" spans="1:20" s="6" customFormat="1" ht="79.5" thickBot="1" x14ac:dyDescent="0.25">
      <c r="A66" s="7" t="s">
        <v>318</v>
      </c>
      <c r="B66" s="8" t="s">
        <v>245</v>
      </c>
      <c r="C66" s="8" t="s">
        <v>39</v>
      </c>
      <c r="D66" s="8" t="s">
        <v>246</v>
      </c>
      <c r="E66" s="8" t="s">
        <v>162</v>
      </c>
      <c r="F66" s="8" t="s">
        <v>42</v>
      </c>
      <c r="G66" s="8" t="s">
        <v>247</v>
      </c>
      <c r="H66" s="58"/>
      <c r="I66" s="8" t="s">
        <v>249</v>
      </c>
      <c r="J66" s="8" t="s">
        <v>70</v>
      </c>
      <c r="K66" s="8" t="s">
        <v>46</v>
      </c>
      <c r="L66" s="54">
        <v>0.13500000000000001</v>
      </c>
      <c r="M66" s="54">
        <v>0.13500000000000001</v>
      </c>
      <c r="N66" s="54">
        <v>0.13500000000000001</v>
      </c>
      <c r="O66" s="54">
        <v>0.13500000000000001</v>
      </c>
      <c r="P66" s="58"/>
      <c r="Q66" s="8"/>
      <c r="R66" s="8"/>
      <c r="S66" s="8"/>
      <c r="T66" s="8" t="s">
        <v>466</v>
      </c>
    </row>
    <row r="67" spans="1:20" s="6" customFormat="1" ht="68.25" thickBot="1" x14ac:dyDescent="0.25">
      <c r="A67" s="7" t="s">
        <v>318</v>
      </c>
      <c r="B67" s="8" t="s">
        <v>245</v>
      </c>
      <c r="C67" s="8" t="s">
        <v>39</v>
      </c>
      <c r="D67" s="8" t="s">
        <v>250</v>
      </c>
      <c r="E67" s="8" t="s">
        <v>251</v>
      </c>
      <c r="F67" s="8" t="s">
        <v>42</v>
      </c>
      <c r="G67" s="8" t="s">
        <v>252</v>
      </c>
      <c r="H67" s="56">
        <v>1</v>
      </c>
      <c r="I67" s="8" t="s">
        <v>253</v>
      </c>
      <c r="J67" s="8" t="s">
        <v>124</v>
      </c>
      <c r="K67" s="8" t="s">
        <v>46</v>
      </c>
      <c r="L67" s="22">
        <v>0</v>
      </c>
      <c r="M67" s="9">
        <v>0.5</v>
      </c>
      <c r="N67" s="22">
        <v>0</v>
      </c>
      <c r="O67" s="9">
        <v>0.45</v>
      </c>
      <c r="P67" s="56">
        <f>(N67+O67+N68+O68)/(L67+M67+L68+M68)</f>
        <v>0.95</v>
      </c>
      <c r="Q67" s="8"/>
      <c r="R67" s="8"/>
      <c r="S67" s="8"/>
      <c r="T67" s="8" t="s">
        <v>466</v>
      </c>
    </row>
    <row r="68" spans="1:20" s="6" customFormat="1" ht="68.25" thickBot="1" x14ac:dyDescent="0.25">
      <c r="A68" s="7" t="s">
        <v>318</v>
      </c>
      <c r="B68" s="8" t="s">
        <v>245</v>
      </c>
      <c r="C68" s="8" t="s">
        <v>39</v>
      </c>
      <c r="D68" s="8" t="s">
        <v>250</v>
      </c>
      <c r="E68" s="8" t="s">
        <v>251</v>
      </c>
      <c r="F68" s="8" t="s">
        <v>42</v>
      </c>
      <c r="G68" s="8" t="s">
        <v>252</v>
      </c>
      <c r="H68" s="58"/>
      <c r="I68" s="8" t="s">
        <v>254</v>
      </c>
      <c r="J68" s="8" t="s">
        <v>124</v>
      </c>
      <c r="K68" s="8" t="s">
        <v>46</v>
      </c>
      <c r="L68" s="22">
        <v>0</v>
      </c>
      <c r="M68" s="9">
        <v>0.5</v>
      </c>
      <c r="N68" s="22">
        <v>0</v>
      </c>
      <c r="O68" s="9">
        <v>0.5</v>
      </c>
      <c r="P68" s="58"/>
      <c r="Q68" s="8"/>
      <c r="R68" s="8"/>
      <c r="S68" s="8"/>
      <c r="T68" s="8" t="s">
        <v>466</v>
      </c>
    </row>
    <row r="69" spans="1:20" s="6" customFormat="1" ht="124.5" thickBot="1" x14ac:dyDescent="0.25">
      <c r="A69" s="7" t="s">
        <v>318</v>
      </c>
      <c r="B69" s="8">
        <v>14</v>
      </c>
      <c r="C69" s="8" t="s">
        <v>39</v>
      </c>
      <c r="D69" s="8" t="s">
        <v>255</v>
      </c>
      <c r="E69" s="8" t="s">
        <v>162</v>
      </c>
      <c r="F69" s="8" t="s">
        <v>42</v>
      </c>
      <c r="G69" s="8" t="s">
        <v>256</v>
      </c>
      <c r="H69" s="56">
        <v>1</v>
      </c>
      <c r="I69" s="8" t="s">
        <v>257</v>
      </c>
      <c r="J69" s="8" t="s">
        <v>258</v>
      </c>
      <c r="K69" s="8" t="s">
        <v>46</v>
      </c>
      <c r="L69" s="9">
        <v>0.2</v>
      </c>
      <c r="M69" s="22">
        <v>0</v>
      </c>
      <c r="N69" s="9">
        <v>0.2</v>
      </c>
      <c r="O69" s="22">
        <v>0</v>
      </c>
      <c r="P69" s="56">
        <f>(N69+O69+N70+O70+N71+O71)/(L69+M69+L70+M70+L71+M71)</f>
        <v>1</v>
      </c>
      <c r="Q69" s="8"/>
      <c r="R69" s="8"/>
      <c r="S69" s="8"/>
      <c r="T69" s="8" t="s">
        <v>467</v>
      </c>
    </row>
    <row r="70" spans="1:20" s="6" customFormat="1" ht="159" customHeight="1" thickBot="1" x14ac:dyDescent="0.25">
      <c r="A70" s="7" t="s">
        <v>318</v>
      </c>
      <c r="B70" s="8">
        <v>15</v>
      </c>
      <c r="C70" s="8" t="s">
        <v>125</v>
      </c>
      <c r="D70" s="8" t="s">
        <v>255</v>
      </c>
      <c r="E70" s="8" t="s">
        <v>162</v>
      </c>
      <c r="F70" s="8" t="s">
        <v>42</v>
      </c>
      <c r="G70" s="8" t="s">
        <v>256</v>
      </c>
      <c r="H70" s="57"/>
      <c r="I70" s="8" t="s">
        <v>259</v>
      </c>
      <c r="J70" s="8" t="s">
        <v>258</v>
      </c>
      <c r="K70" s="8" t="s">
        <v>46</v>
      </c>
      <c r="L70" s="9">
        <v>0.3</v>
      </c>
      <c r="M70" s="9">
        <v>0.3</v>
      </c>
      <c r="N70" s="9">
        <v>0.3</v>
      </c>
      <c r="O70" s="9">
        <v>0.3</v>
      </c>
      <c r="P70" s="57"/>
      <c r="Q70" s="8"/>
      <c r="R70" s="8"/>
      <c r="S70" s="8"/>
      <c r="T70" s="8" t="s">
        <v>467</v>
      </c>
    </row>
    <row r="71" spans="1:20" s="6" customFormat="1" ht="147.75" customHeight="1" thickBot="1" x14ac:dyDescent="0.25">
      <c r="A71" s="7" t="s">
        <v>318</v>
      </c>
      <c r="B71" s="8">
        <v>16</v>
      </c>
      <c r="C71" s="8" t="s">
        <v>334</v>
      </c>
      <c r="D71" s="8" t="s">
        <v>255</v>
      </c>
      <c r="E71" s="8" t="s">
        <v>162</v>
      </c>
      <c r="F71" s="8" t="s">
        <v>42</v>
      </c>
      <c r="G71" s="8" t="s">
        <v>256</v>
      </c>
      <c r="H71" s="58"/>
      <c r="I71" s="8" t="s">
        <v>260</v>
      </c>
      <c r="J71" s="8" t="s">
        <v>258</v>
      </c>
      <c r="K71" s="8" t="s">
        <v>46</v>
      </c>
      <c r="L71" s="22">
        <v>0</v>
      </c>
      <c r="M71" s="9">
        <v>0.2</v>
      </c>
      <c r="N71" s="22">
        <v>0</v>
      </c>
      <c r="O71" s="9">
        <v>0.2</v>
      </c>
      <c r="P71" s="58"/>
      <c r="Q71" s="8"/>
      <c r="R71" s="8"/>
      <c r="S71" s="8"/>
      <c r="T71" s="8" t="s">
        <v>467</v>
      </c>
    </row>
    <row r="72" spans="1:20" s="6" customFormat="1" ht="147.75" customHeight="1" thickBot="1" x14ac:dyDescent="0.25">
      <c r="A72" s="7" t="s">
        <v>318</v>
      </c>
      <c r="B72" s="8" t="s">
        <v>261</v>
      </c>
      <c r="C72" s="8" t="s">
        <v>39</v>
      </c>
      <c r="D72" s="8" t="s">
        <v>262</v>
      </c>
      <c r="E72" s="8" t="s">
        <v>263</v>
      </c>
      <c r="F72" s="8" t="s">
        <v>207</v>
      </c>
      <c r="G72" s="8" t="s">
        <v>264</v>
      </c>
      <c r="H72" s="9">
        <v>1</v>
      </c>
      <c r="I72" s="8" t="s">
        <v>265</v>
      </c>
      <c r="J72" s="8" t="s">
        <v>258</v>
      </c>
      <c r="K72" s="8" t="s">
        <v>46</v>
      </c>
      <c r="L72" s="9">
        <v>0.5</v>
      </c>
      <c r="M72" s="9">
        <v>0.5</v>
      </c>
      <c r="N72" s="9">
        <v>0.49</v>
      </c>
      <c r="O72" s="9">
        <v>0.5</v>
      </c>
      <c r="P72" s="9">
        <f>(N72+O72)/(L72+M72)</f>
        <v>0.99</v>
      </c>
      <c r="Q72" s="8"/>
      <c r="R72" s="8"/>
      <c r="S72" s="8"/>
      <c r="T72" s="8" t="s">
        <v>467</v>
      </c>
    </row>
    <row r="73" spans="1:20" s="6" customFormat="1" ht="90.75" thickBot="1" x14ac:dyDescent="0.25">
      <c r="A73" s="7" t="s">
        <v>318</v>
      </c>
      <c r="B73" s="8">
        <v>16</v>
      </c>
      <c r="C73" s="8" t="s">
        <v>39</v>
      </c>
      <c r="D73" s="8" t="s">
        <v>266</v>
      </c>
      <c r="E73" s="8" t="s">
        <v>267</v>
      </c>
      <c r="F73" s="8" t="s">
        <v>207</v>
      </c>
      <c r="G73" s="8" t="s">
        <v>268</v>
      </c>
      <c r="H73" s="9">
        <v>0.2</v>
      </c>
      <c r="I73" s="8" t="s">
        <v>269</v>
      </c>
      <c r="J73" s="8" t="s">
        <v>258</v>
      </c>
      <c r="K73" s="8" t="s">
        <v>46</v>
      </c>
      <c r="L73" s="9">
        <v>0.1</v>
      </c>
      <c r="M73" s="9">
        <v>0.1</v>
      </c>
      <c r="N73" s="9">
        <v>0.1</v>
      </c>
      <c r="O73" s="9">
        <v>0.1</v>
      </c>
      <c r="P73" s="9">
        <f>(N73+O73)/(L73+M73)</f>
        <v>1</v>
      </c>
      <c r="Q73" s="8"/>
      <c r="R73" s="8"/>
      <c r="S73" s="8"/>
      <c r="T73" s="8" t="s">
        <v>467</v>
      </c>
    </row>
    <row r="74" spans="1:20" s="6" customFormat="1" ht="102" thickBot="1" x14ac:dyDescent="0.25">
      <c r="A74" s="7" t="s">
        <v>318</v>
      </c>
      <c r="B74" s="8">
        <v>14</v>
      </c>
      <c r="C74" s="8" t="s">
        <v>270</v>
      </c>
      <c r="D74" s="8" t="s">
        <v>271</v>
      </c>
      <c r="E74" s="8" t="s">
        <v>272</v>
      </c>
      <c r="F74" s="8" t="s">
        <v>42</v>
      </c>
      <c r="G74" s="8" t="s">
        <v>273</v>
      </c>
      <c r="H74" s="56">
        <v>0.15</v>
      </c>
      <c r="I74" s="8" t="s">
        <v>274</v>
      </c>
      <c r="J74" s="8" t="s">
        <v>258</v>
      </c>
      <c r="K74" s="8" t="s">
        <v>46</v>
      </c>
      <c r="L74" s="22">
        <v>0</v>
      </c>
      <c r="M74" s="9">
        <v>0.04</v>
      </c>
      <c r="N74" s="22">
        <v>0</v>
      </c>
      <c r="O74" s="9">
        <v>0.04</v>
      </c>
      <c r="P74" s="56">
        <f>(N74+O74+N75+O75+N76+O76+N77+O77)/(L74+M74+L75+M75+L76+M76+L77+M77)</f>
        <v>1</v>
      </c>
      <c r="Q74" s="8"/>
      <c r="R74" s="8"/>
      <c r="S74" s="8"/>
      <c r="T74" s="8" t="s">
        <v>467</v>
      </c>
    </row>
    <row r="75" spans="1:20" s="6" customFormat="1" ht="102" thickBot="1" x14ac:dyDescent="0.25">
      <c r="A75" s="7" t="s">
        <v>318</v>
      </c>
      <c r="B75" s="8">
        <v>14</v>
      </c>
      <c r="C75" s="8" t="s">
        <v>270</v>
      </c>
      <c r="D75" s="8" t="s">
        <v>271</v>
      </c>
      <c r="E75" s="8" t="s">
        <v>272</v>
      </c>
      <c r="F75" s="8" t="s">
        <v>42</v>
      </c>
      <c r="G75" s="8" t="s">
        <v>273</v>
      </c>
      <c r="H75" s="57"/>
      <c r="I75" s="8" t="s">
        <v>275</v>
      </c>
      <c r="J75" s="8" t="s">
        <v>258</v>
      </c>
      <c r="K75" s="8" t="s">
        <v>46</v>
      </c>
      <c r="L75" s="22">
        <v>0</v>
      </c>
      <c r="M75" s="9">
        <v>0.04</v>
      </c>
      <c r="N75" s="22">
        <v>0</v>
      </c>
      <c r="O75" s="9">
        <v>0.04</v>
      </c>
      <c r="P75" s="57"/>
      <c r="Q75" s="8"/>
      <c r="R75" s="8"/>
      <c r="S75" s="8"/>
      <c r="T75" s="8" t="s">
        <v>467</v>
      </c>
    </row>
    <row r="76" spans="1:20" s="6" customFormat="1" ht="102" thickBot="1" x14ac:dyDescent="0.25">
      <c r="A76" s="7" t="s">
        <v>318</v>
      </c>
      <c r="B76" s="8">
        <v>14</v>
      </c>
      <c r="C76" s="8" t="s">
        <v>270</v>
      </c>
      <c r="D76" s="8" t="s">
        <v>271</v>
      </c>
      <c r="E76" s="8" t="s">
        <v>272</v>
      </c>
      <c r="F76" s="8" t="s">
        <v>42</v>
      </c>
      <c r="G76" s="8" t="s">
        <v>273</v>
      </c>
      <c r="H76" s="57"/>
      <c r="I76" s="8" t="s">
        <v>276</v>
      </c>
      <c r="J76" s="8" t="s">
        <v>258</v>
      </c>
      <c r="K76" s="8" t="s">
        <v>46</v>
      </c>
      <c r="L76" s="22">
        <v>0</v>
      </c>
      <c r="M76" s="9">
        <v>0.03</v>
      </c>
      <c r="N76" s="22">
        <v>0</v>
      </c>
      <c r="O76" s="9">
        <v>0.03</v>
      </c>
      <c r="P76" s="57"/>
      <c r="Q76" s="8"/>
      <c r="R76" s="8"/>
      <c r="S76" s="8"/>
      <c r="T76" s="8" t="s">
        <v>467</v>
      </c>
    </row>
    <row r="77" spans="1:20" s="6" customFormat="1" ht="102" thickBot="1" x14ac:dyDescent="0.25">
      <c r="A77" s="7" t="s">
        <v>318</v>
      </c>
      <c r="B77" s="8">
        <v>14</v>
      </c>
      <c r="C77" s="8" t="s">
        <v>270</v>
      </c>
      <c r="D77" s="8" t="s">
        <v>271</v>
      </c>
      <c r="E77" s="8" t="s">
        <v>272</v>
      </c>
      <c r="F77" s="8" t="s">
        <v>42</v>
      </c>
      <c r="G77" s="8" t="s">
        <v>273</v>
      </c>
      <c r="H77" s="58"/>
      <c r="I77" s="8" t="s">
        <v>277</v>
      </c>
      <c r="J77" s="8" t="s">
        <v>258</v>
      </c>
      <c r="K77" s="8" t="s">
        <v>46</v>
      </c>
      <c r="L77" s="22">
        <v>0</v>
      </c>
      <c r="M77" s="9">
        <v>0.04</v>
      </c>
      <c r="N77" s="22">
        <v>0</v>
      </c>
      <c r="O77" s="9">
        <v>0.04</v>
      </c>
      <c r="P77" s="58"/>
      <c r="Q77" s="8"/>
      <c r="R77" s="8"/>
      <c r="S77" s="8"/>
      <c r="T77" s="8" t="s">
        <v>467</v>
      </c>
    </row>
    <row r="78" spans="1:20" s="6" customFormat="1" ht="90.75" thickBot="1" x14ac:dyDescent="0.25">
      <c r="A78" s="7" t="s">
        <v>318</v>
      </c>
      <c r="B78" s="8" t="s">
        <v>278</v>
      </c>
      <c r="C78" s="8" t="s">
        <v>172</v>
      </c>
      <c r="D78" s="8" t="s">
        <v>279</v>
      </c>
      <c r="E78" s="8" t="s">
        <v>280</v>
      </c>
      <c r="F78" s="8" t="s">
        <v>42</v>
      </c>
      <c r="G78" s="8" t="s">
        <v>281</v>
      </c>
      <c r="H78" s="56">
        <v>0.35</v>
      </c>
      <c r="I78" s="8" t="s">
        <v>282</v>
      </c>
      <c r="J78" s="8" t="s">
        <v>258</v>
      </c>
      <c r="K78" s="8" t="s">
        <v>46</v>
      </c>
      <c r="L78" s="9">
        <v>0.1</v>
      </c>
      <c r="M78" s="22">
        <v>0</v>
      </c>
      <c r="N78" s="9">
        <v>0.1</v>
      </c>
      <c r="O78" s="22">
        <v>0</v>
      </c>
      <c r="P78" s="56">
        <f>(N78+O78+N79+O79)/(L78+M78+L79+M79)</f>
        <v>1</v>
      </c>
      <c r="Q78" s="8"/>
      <c r="R78" s="8"/>
      <c r="S78" s="8"/>
      <c r="T78" s="8" t="s">
        <v>467</v>
      </c>
    </row>
    <row r="79" spans="1:20" s="6" customFormat="1" ht="90.75" thickBot="1" x14ac:dyDescent="0.25">
      <c r="A79" s="7" t="s">
        <v>318</v>
      </c>
      <c r="B79" s="8" t="s">
        <v>278</v>
      </c>
      <c r="C79" s="8" t="s">
        <v>172</v>
      </c>
      <c r="D79" s="8" t="s">
        <v>279</v>
      </c>
      <c r="E79" s="8" t="s">
        <v>280</v>
      </c>
      <c r="F79" s="8" t="s">
        <v>42</v>
      </c>
      <c r="G79" s="8" t="s">
        <v>281</v>
      </c>
      <c r="H79" s="58"/>
      <c r="I79" s="8" t="s">
        <v>283</v>
      </c>
      <c r="J79" s="8" t="s">
        <v>258</v>
      </c>
      <c r="K79" s="8" t="s">
        <v>46</v>
      </c>
      <c r="L79" s="54">
        <v>0.125</v>
      </c>
      <c r="M79" s="54">
        <v>0.125</v>
      </c>
      <c r="N79" s="54">
        <v>0.125</v>
      </c>
      <c r="O79" s="54">
        <v>0.125</v>
      </c>
      <c r="P79" s="58"/>
      <c r="Q79" s="8"/>
      <c r="R79" s="8"/>
      <c r="S79" s="8"/>
      <c r="T79" s="8" t="s">
        <v>467</v>
      </c>
    </row>
    <row r="80" spans="1:20" s="6" customFormat="1" ht="79.5" thickBot="1" x14ac:dyDescent="0.25">
      <c r="A80" s="7" t="s">
        <v>318</v>
      </c>
      <c r="B80" s="8" t="s">
        <v>284</v>
      </c>
      <c r="C80" s="8" t="s">
        <v>285</v>
      </c>
      <c r="D80" s="8" t="s">
        <v>286</v>
      </c>
      <c r="E80" s="8" t="s">
        <v>287</v>
      </c>
      <c r="F80" s="8" t="s">
        <v>42</v>
      </c>
      <c r="G80" s="8" t="s">
        <v>288</v>
      </c>
      <c r="H80" s="56">
        <v>0.2</v>
      </c>
      <c r="I80" s="8" t="s">
        <v>289</v>
      </c>
      <c r="J80" s="8" t="s">
        <v>290</v>
      </c>
      <c r="K80" s="8" t="s">
        <v>76</v>
      </c>
      <c r="L80" s="22">
        <v>0</v>
      </c>
      <c r="M80" s="9">
        <v>0.05</v>
      </c>
      <c r="N80" s="22">
        <v>0</v>
      </c>
      <c r="O80" s="9">
        <v>0.05</v>
      </c>
      <c r="P80" s="56">
        <f>(N80+O80+N81+O81+N82+O82)/(L80+M80+L81+M81+L82+M82)</f>
        <v>1</v>
      </c>
      <c r="Q80" s="8"/>
      <c r="R80" s="8"/>
      <c r="S80" s="8"/>
      <c r="T80" s="8" t="s">
        <v>468</v>
      </c>
    </row>
    <row r="81" spans="1:20" s="6" customFormat="1" ht="79.5" thickBot="1" x14ac:dyDescent="0.25">
      <c r="A81" s="7" t="s">
        <v>318</v>
      </c>
      <c r="B81" s="8" t="s">
        <v>284</v>
      </c>
      <c r="C81" s="8" t="s">
        <v>285</v>
      </c>
      <c r="D81" s="8" t="s">
        <v>286</v>
      </c>
      <c r="E81" s="8" t="s">
        <v>287</v>
      </c>
      <c r="F81" s="8" t="s">
        <v>42</v>
      </c>
      <c r="G81" s="8" t="s">
        <v>288</v>
      </c>
      <c r="H81" s="57"/>
      <c r="I81" s="8" t="s">
        <v>291</v>
      </c>
      <c r="J81" s="8" t="s">
        <v>290</v>
      </c>
      <c r="K81" s="8" t="s">
        <v>46</v>
      </c>
      <c r="L81" s="9">
        <v>0.05</v>
      </c>
      <c r="M81" s="22">
        <v>0</v>
      </c>
      <c r="N81" s="9">
        <v>0.05</v>
      </c>
      <c r="O81" s="22">
        <v>0</v>
      </c>
      <c r="P81" s="57"/>
      <c r="Q81" s="8"/>
      <c r="R81" s="8"/>
      <c r="S81" s="8"/>
      <c r="T81" s="8" t="s">
        <v>468</v>
      </c>
    </row>
    <row r="82" spans="1:20" s="6" customFormat="1" ht="79.5" thickBot="1" x14ac:dyDescent="0.25">
      <c r="A82" s="7" t="s">
        <v>318</v>
      </c>
      <c r="B82" s="8" t="s">
        <v>284</v>
      </c>
      <c r="C82" s="8" t="s">
        <v>285</v>
      </c>
      <c r="D82" s="8" t="s">
        <v>286</v>
      </c>
      <c r="E82" s="8" t="s">
        <v>287</v>
      </c>
      <c r="F82" s="8" t="s">
        <v>42</v>
      </c>
      <c r="G82" s="8" t="s">
        <v>288</v>
      </c>
      <c r="H82" s="58"/>
      <c r="I82" s="8" t="s">
        <v>292</v>
      </c>
      <c r="J82" s="8" t="s">
        <v>290</v>
      </c>
      <c r="K82" s="8" t="s">
        <v>46</v>
      </c>
      <c r="L82" s="22">
        <v>0</v>
      </c>
      <c r="M82" s="9">
        <v>0.1</v>
      </c>
      <c r="N82" s="22">
        <v>0</v>
      </c>
      <c r="O82" s="9">
        <v>0.1</v>
      </c>
      <c r="P82" s="58"/>
      <c r="Q82" s="8"/>
      <c r="R82" s="8"/>
      <c r="S82" s="8"/>
      <c r="T82" s="8" t="s">
        <v>468</v>
      </c>
    </row>
    <row r="83" spans="1:20" s="6" customFormat="1" ht="124.5" thickBot="1" x14ac:dyDescent="0.25">
      <c r="A83" s="7" t="s">
        <v>318</v>
      </c>
      <c r="B83" s="8">
        <v>8</v>
      </c>
      <c r="C83" s="8" t="s">
        <v>172</v>
      </c>
      <c r="D83" s="8" t="s">
        <v>293</v>
      </c>
      <c r="E83" s="8" t="s">
        <v>287</v>
      </c>
      <c r="F83" s="8" t="s">
        <v>42</v>
      </c>
      <c r="G83" s="8" t="s">
        <v>294</v>
      </c>
      <c r="H83" s="56">
        <v>0.25</v>
      </c>
      <c r="I83" s="8" t="s">
        <v>295</v>
      </c>
      <c r="J83" s="8" t="s">
        <v>290</v>
      </c>
      <c r="K83" s="8" t="s">
        <v>46</v>
      </c>
      <c r="L83" s="9">
        <v>0.03</v>
      </c>
      <c r="M83" s="9">
        <v>0.02</v>
      </c>
      <c r="N83" s="9">
        <v>0.03</v>
      </c>
      <c r="O83" s="54">
        <v>1.9199999999999998E-2</v>
      </c>
      <c r="P83" s="56">
        <f>(N83+O83+N84+O84+N85+O85)/(L83+M83+L84+M84+L85+M85)</f>
        <v>0.99679999999999991</v>
      </c>
      <c r="Q83" s="8"/>
      <c r="R83" s="8"/>
      <c r="S83" s="8"/>
      <c r="T83" s="8" t="s">
        <v>469</v>
      </c>
    </row>
    <row r="84" spans="1:20" s="6" customFormat="1" ht="124.5" thickBot="1" x14ac:dyDescent="0.25">
      <c r="A84" s="7" t="s">
        <v>318</v>
      </c>
      <c r="B84" s="8">
        <v>8</v>
      </c>
      <c r="C84" s="8" t="s">
        <v>172</v>
      </c>
      <c r="D84" s="8" t="s">
        <v>293</v>
      </c>
      <c r="E84" s="8" t="s">
        <v>287</v>
      </c>
      <c r="F84" s="8" t="s">
        <v>42</v>
      </c>
      <c r="G84" s="8" t="s">
        <v>294</v>
      </c>
      <c r="H84" s="57"/>
      <c r="I84" s="8" t="s">
        <v>296</v>
      </c>
      <c r="J84" s="8" t="s">
        <v>290</v>
      </c>
      <c r="K84" s="8" t="s">
        <v>46</v>
      </c>
      <c r="L84" s="9">
        <v>0.05</v>
      </c>
      <c r="M84" s="22">
        <v>0</v>
      </c>
      <c r="N84" s="9">
        <v>0.05</v>
      </c>
      <c r="O84" s="22">
        <v>0</v>
      </c>
      <c r="P84" s="57"/>
      <c r="Q84" s="8"/>
      <c r="R84" s="8"/>
      <c r="S84" s="8"/>
      <c r="T84" s="8" t="s">
        <v>469</v>
      </c>
    </row>
    <row r="85" spans="1:20" s="6" customFormat="1" ht="124.5" thickBot="1" x14ac:dyDescent="0.25">
      <c r="A85" s="7" t="s">
        <v>318</v>
      </c>
      <c r="B85" s="8">
        <v>8</v>
      </c>
      <c r="C85" s="8" t="s">
        <v>172</v>
      </c>
      <c r="D85" s="8" t="s">
        <v>293</v>
      </c>
      <c r="E85" s="8" t="s">
        <v>287</v>
      </c>
      <c r="F85" s="8" t="s">
        <v>42</v>
      </c>
      <c r="G85" s="8" t="s">
        <v>294</v>
      </c>
      <c r="H85" s="58"/>
      <c r="I85" s="8" t="s">
        <v>297</v>
      </c>
      <c r="J85" s="8" t="s">
        <v>70</v>
      </c>
      <c r="K85" s="8" t="s">
        <v>46</v>
      </c>
      <c r="L85" s="22">
        <v>0</v>
      </c>
      <c r="M85" s="9">
        <v>0.15</v>
      </c>
      <c r="N85" s="22">
        <v>0</v>
      </c>
      <c r="O85" s="9">
        <v>0.15</v>
      </c>
      <c r="P85" s="58"/>
      <c r="Q85" s="8"/>
      <c r="R85" s="8"/>
      <c r="S85" s="8"/>
      <c r="T85" s="8" t="s">
        <v>469</v>
      </c>
    </row>
    <row r="86" spans="1:20" s="6" customFormat="1" ht="79.5" thickBot="1" x14ac:dyDescent="0.25">
      <c r="A86" s="7" t="s">
        <v>318</v>
      </c>
      <c r="B86" s="8">
        <v>4</v>
      </c>
      <c r="C86" s="8" t="s">
        <v>39</v>
      </c>
      <c r="D86" s="8" t="s">
        <v>298</v>
      </c>
      <c r="E86" s="8" t="s">
        <v>162</v>
      </c>
      <c r="F86" s="8" t="s">
        <v>42</v>
      </c>
      <c r="G86" s="8" t="s">
        <v>299</v>
      </c>
      <c r="H86" s="9">
        <v>1</v>
      </c>
      <c r="I86" s="8" t="s">
        <v>300</v>
      </c>
      <c r="J86" s="8" t="s">
        <v>70</v>
      </c>
      <c r="K86" s="8" t="s">
        <v>46</v>
      </c>
      <c r="L86" s="22">
        <v>0</v>
      </c>
      <c r="M86" s="9">
        <v>1</v>
      </c>
      <c r="N86" s="22">
        <v>0</v>
      </c>
      <c r="O86" s="9">
        <v>1</v>
      </c>
      <c r="P86" s="9">
        <f>(N86+O86)/(L86+M86)</f>
        <v>1</v>
      </c>
      <c r="Q86" s="8"/>
      <c r="R86" s="8"/>
      <c r="S86" s="8"/>
      <c r="T86" s="8" t="s">
        <v>470</v>
      </c>
    </row>
    <row r="87" spans="1:20" s="6" customFormat="1" ht="90.75" thickBot="1" x14ac:dyDescent="0.25">
      <c r="A87" s="7" t="s">
        <v>318</v>
      </c>
      <c r="B87" s="8" t="s">
        <v>301</v>
      </c>
      <c r="C87" s="8" t="s">
        <v>39</v>
      </c>
      <c r="D87" s="8" t="s">
        <v>302</v>
      </c>
      <c r="E87" s="8" t="s">
        <v>162</v>
      </c>
      <c r="F87" s="8" t="s">
        <v>42</v>
      </c>
      <c r="G87" s="8" t="s">
        <v>303</v>
      </c>
      <c r="H87" s="9">
        <v>1</v>
      </c>
      <c r="I87" s="8" t="s">
        <v>304</v>
      </c>
      <c r="J87" s="8" t="s">
        <v>70</v>
      </c>
      <c r="K87" s="8" t="s">
        <v>46</v>
      </c>
      <c r="L87" s="9">
        <v>0.2</v>
      </c>
      <c r="M87" s="9">
        <v>0.8</v>
      </c>
      <c r="N87" s="9">
        <v>0.2</v>
      </c>
      <c r="O87" s="9">
        <v>0.8</v>
      </c>
      <c r="P87" s="9">
        <f>(N87+O87)/(L87+M87)</f>
        <v>1</v>
      </c>
      <c r="Q87" s="8"/>
      <c r="R87" s="8"/>
      <c r="S87" s="8"/>
      <c r="T87" s="8" t="s">
        <v>471</v>
      </c>
    </row>
    <row r="88" spans="1:20" s="6" customFormat="1" ht="255" customHeight="1" thickBot="1" x14ac:dyDescent="0.25">
      <c r="A88" s="7" t="s">
        <v>318</v>
      </c>
      <c r="B88" s="8" t="s">
        <v>305</v>
      </c>
      <c r="C88" s="8" t="s">
        <v>172</v>
      </c>
      <c r="D88" s="8" t="s">
        <v>306</v>
      </c>
      <c r="E88" s="8" t="s">
        <v>287</v>
      </c>
      <c r="F88" s="8" t="s">
        <v>42</v>
      </c>
      <c r="G88" s="8" t="s">
        <v>307</v>
      </c>
      <c r="H88" s="56">
        <v>0.5</v>
      </c>
      <c r="I88" s="8" t="s">
        <v>308</v>
      </c>
      <c r="J88" s="8" t="s">
        <v>309</v>
      </c>
      <c r="K88" s="8" t="s">
        <v>46</v>
      </c>
      <c r="L88" s="9">
        <v>0.3</v>
      </c>
      <c r="M88" s="22">
        <v>0</v>
      </c>
      <c r="N88" s="9">
        <v>0.1</v>
      </c>
      <c r="O88" s="22">
        <v>0</v>
      </c>
      <c r="P88" s="56">
        <f>(N88+O88+N89+O89)/(L88+M88+L89+M89)</f>
        <v>0.60000000000000009</v>
      </c>
      <c r="Q88" s="11" t="s">
        <v>310</v>
      </c>
      <c r="R88" s="11" t="s">
        <v>311</v>
      </c>
      <c r="S88" s="14"/>
      <c r="T88" s="8" t="s">
        <v>472</v>
      </c>
    </row>
    <row r="89" spans="1:20" s="6" customFormat="1" ht="258" customHeight="1" thickBot="1" x14ac:dyDescent="0.25">
      <c r="A89" s="7" t="s">
        <v>318</v>
      </c>
      <c r="B89" s="8" t="s">
        <v>305</v>
      </c>
      <c r="C89" s="8" t="s">
        <v>172</v>
      </c>
      <c r="D89" s="8" t="s">
        <v>306</v>
      </c>
      <c r="E89" s="8" t="s">
        <v>287</v>
      </c>
      <c r="F89" s="8" t="s">
        <v>42</v>
      </c>
      <c r="G89" s="8" t="s">
        <v>307</v>
      </c>
      <c r="H89" s="58"/>
      <c r="I89" s="8" t="s">
        <v>312</v>
      </c>
      <c r="J89" s="8" t="s">
        <v>309</v>
      </c>
      <c r="K89" s="8" t="s">
        <v>46</v>
      </c>
      <c r="L89" s="9">
        <v>0.05</v>
      </c>
      <c r="M89" s="9">
        <v>0.15</v>
      </c>
      <c r="N89" s="9">
        <v>0.05</v>
      </c>
      <c r="O89" s="9">
        <v>0.15</v>
      </c>
      <c r="P89" s="58"/>
      <c r="Q89" s="11" t="s">
        <v>310</v>
      </c>
      <c r="R89" s="11" t="s">
        <v>311</v>
      </c>
      <c r="S89" s="14"/>
      <c r="T89" s="8" t="s">
        <v>472</v>
      </c>
    </row>
    <row r="90" spans="1:20" s="6" customFormat="1" ht="113.25" thickBot="1" x14ac:dyDescent="0.25">
      <c r="A90" s="7" t="s">
        <v>318</v>
      </c>
      <c r="B90" s="12" t="s">
        <v>313</v>
      </c>
      <c r="C90" s="8" t="s">
        <v>39</v>
      </c>
      <c r="D90" s="8" t="s">
        <v>314</v>
      </c>
      <c r="E90" s="8" t="s">
        <v>287</v>
      </c>
      <c r="F90" s="8" t="s">
        <v>42</v>
      </c>
      <c r="G90" s="8" t="s">
        <v>315</v>
      </c>
      <c r="H90" s="56">
        <v>0.65</v>
      </c>
      <c r="I90" s="8" t="s">
        <v>316</v>
      </c>
      <c r="J90" s="8" t="s">
        <v>124</v>
      </c>
      <c r="K90" s="8" t="s">
        <v>46</v>
      </c>
      <c r="L90" s="22">
        <v>0</v>
      </c>
      <c r="M90" s="9">
        <v>0.5</v>
      </c>
      <c r="N90" s="40">
        <v>0</v>
      </c>
      <c r="O90" s="9">
        <v>0.5</v>
      </c>
      <c r="P90" s="56">
        <f>(N90+O90+N91+O91)/(L90+M90+L91+M91)</f>
        <v>1</v>
      </c>
      <c r="Q90" s="11"/>
      <c r="R90" s="16"/>
      <c r="S90" s="16"/>
      <c r="T90" s="8" t="s">
        <v>463</v>
      </c>
    </row>
    <row r="91" spans="1:20" s="6" customFormat="1" ht="113.25" thickBot="1" x14ac:dyDescent="0.25">
      <c r="A91" s="7" t="s">
        <v>318</v>
      </c>
      <c r="B91" s="12" t="s">
        <v>313</v>
      </c>
      <c r="C91" s="8" t="s">
        <v>39</v>
      </c>
      <c r="D91" s="8" t="s">
        <v>314</v>
      </c>
      <c r="E91" s="8" t="s">
        <v>287</v>
      </c>
      <c r="F91" s="8" t="s">
        <v>42</v>
      </c>
      <c r="G91" s="8" t="s">
        <v>315</v>
      </c>
      <c r="H91" s="58"/>
      <c r="I91" s="8" t="s">
        <v>317</v>
      </c>
      <c r="J91" s="8" t="s">
        <v>124</v>
      </c>
      <c r="K91" s="8" t="s">
        <v>46</v>
      </c>
      <c r="L91" s="22">
        <v>0</v>
      </c>
      <c r="M91" s="9">
        <v>0.15</v>
      </c>
      <c r="N91" s="40">
        <v>0</v>
      </c>
      <c r="O91" s="9">
        <v>0.15</v>
      </c>
      <c r="P91" s="58"/>
      <c r="Q91" s="16"/>
      <c r="R91" s="16"/>
      <c r="S91" s="16"/>
      <c r="T91" s="8" t="s">
        <v>463</v>
      </c>
    </row>
    <row r="92" spans="1:20" s="6" customFormat="1" ht="158.25" thickBot="1" x14ac:dyDescent="0.25">
      <c r="A92" s="7" t="s">
        <v>419</v>
      </c>
      <c r="B92" s="8" t="s">
        <v>355</v>
      </c>
      <c r="C92" s="8" t="s">
        <v>356</v>
      </c>
      <c r="D92" s="8" t="s">
        <v>357</v>
      </c>
      <c r="E92" s="8" t="s">
        <v>358</v>
      </c>
      <c r="F92" s="8" t="s">
        <v>61</v>
      </c>
      <c r="G92" s="8" t="s">
        <v>359</v>
      </c>
      <c r="H92" s="8">
        <v>67</v>
      </c>
      <c r="I92" s="13" t="s">
        <v>448</v>
      </c>
      <c r="J92" s="8" t="s">
        <v>360</v>
      </c>
      <c r="K92" s="8" t="s">
        <v>46</v>
      </c>
      <c r="L92" s="24">
        <v>34</v>
      </c>
      <c r="M92" s="24">
        <v>33</v>
      </c>
      <c r="N92" s="24">
        <v>33</v>
      </c>
      <c r="O92" s="24">
        <v>34</v>
      </c>
      <c r="P92" s="9">
        <f t="shared" ref="P92:P102" si="3">(N92+O92)/(L92+M92)</f>
        <v>1</v>
      </c>
      <c r="Q92" s="8"/>
      <c r="R92" s="8"/>
      <c r="S92" s="8"/>
      <c r="T92" s="8" t="s">
        <v>473</v>
      </c>
    </row>
    <row r="93" spans="1:20" s="6" customFormat="1" ht="203.25" thickBot="1" x14ac:dyDescent="0.25">
      <c r="A93" s="7" t="s">
        <v>419</v>
      </c>
      <c r="B93" s="8" t="s">
        <v>355</v>
      </c>
      <c r="C93" s="8" t="s">
        <v>356</v>
      </c>
      <c r="D93" s="8" t="s">
        <v>361</v>
      </c>
      <c r="E93" s="8" t="s">
        <v>362</v>
      </c>
      <c r="F93" s="8" t="s">
        <v>61</v>
      </c>
      <c r="G93" s="8" t="s">
        <v>363</v>
      </c>
      <c r="H93" s="8">
        <v>93</v>
      </c>
      <c r="I93" s="13" t="s">
        <v>449</v>
      </c>
      <c r="J93" s="8" t="s">
        <v>360</v>
      </c>
      <c r="K93" s="8" t="s">
        <v>46</v>
      </c>
      <c r="L93" s="24">
        <v>43</v>
      </c>
      <c r="M93" s="24">
        <v>50</v>
      </c>
      <c r="N93" s="24">
        <v>37</v>
      </c>
      <c r="O93" s="24">
        <v>60</v>
      </c>
      <c r="P93" s="9">
        <f t="shared" si="3"/>
        <v>1.043010752688172</v>
      </c>
      <c r="Q93" s="8"/>
      <c r="R93" s="8"/>
      <c r="S93" s="8"/>
      <c r="T93" s="8" t="s">
        <v>473</v>
      </c>
    </row>
    <row r="94" spans="1:20" s="6" customFormat="1" ht="158.25" thickBot="1" x14ac:dyDescent="0.25">
      <c r="A94" s="7" t="s">
        <v>419</v>
      </c>
      <c r="B94" s="8" t="s">
        <v>364</v>
      </c>
      <c r="C94" s="8" t="s">
        <v>356</v>
      </c>
      <c r="D94" s="8" t="s">
        <v>365</v>
      </c>
      <c r="E94" s="8" t="s">
        <v>366</v>
      </c>
      <c r="F94" s="8" t="s">
        <v>61</v>
      </c>
      <c r="G94" s="8" t="s">
        <v>367</v>
      </c>
      <c r="H94" s="75">
        <v>51</v>
      </c>
      <c r="I94" s="76" t="s">
        <v>450</v>
      </c>
      <c r="J94" s="75" t="s">
        <v>360</v>
      </c>
      <c r="K94" s="75" t="s">
        <v>46</v>
      </c>
      <c r="L94" s="77">
        <v>47</v>
      </c>
      <c r="M94" s="77">
        <v>4</v>
      </c>
      <c r="N94" s="24">
        <v>46</v>
      </c>
      <c r="O94" s="24">
        <v>4</v>
      </c>
      <c r="P94" s="9">
        <f t="shared" si="3"/>
        <v>0.98039215686274506</v>
      </c>
      <c r="Q94" s="8"/>
      <c r="R94" s="8"/>
      <c r="S94" s="8"/>
      <c r="T94" s="8" t="s">
        <v>473</v>
      </c>
    </row>
    <row r="95" spans="1:20" s="6" customFormat="1" ht="113.25" thickBot="1" x14ac:dyDescent="0.25">
      <c r="A95" s="7" t="s">
        <v>419</v>
      </c>
      <c r="B95" s="8" t="s">
        <v>368</v>
      </c>
      <c r="C95" s="8" t="s">
        <v>369</v>
      </c>
      <c r="D95" s="8" t="s">
        <v>370</v>
      </c>
      <c r="E95" s="8" t="s">
        <v>371</v>
      </c>
      <c r="F95" s="8" t="s">
        <v>42</v>
      </c>
      <c r="G95" s="8" t="s">
        <v>372</v>
      </c>
      <c r="H95" s="9">
        <v>0.9</v>
      </c>
      <c r="I95" s="8" t="s">
        <v>373</v>
      </c>
      <c r="J95" s="8" t="s">
        <v>360</v>
      </c>
      <c r="K95" s="8" t="s">
        <v>46</v>
      </c>
      <c r="L95" s="9">
        <v>0.45</v>
      </c>
      <c r="M95" s="9">
        <v>0.45</v>
      </c>
      <c r="N95" s="9">
        <v>0.49</v>
      </c>
      <c r="O95" s="9">
        <v>0.49</v>
      </c>
      <c r="P95" s="9">
        <f t="shared" si="3"/>
        <v>1.0888888888888888</v>
      </c>
      <c r="Q95" s="8"/>
      <c r="R95" s="8"/>
      <c r="S95" s="8"/>
      <c r="T95" s="8" t="s">
        <v>474</v>
      </c>
    </row>
    <row r="96" spans="1:20" s="6" customFormat="1" ht="113.25" thickBot="1" x14ac:dyDescent="0.25">
      <c r="A96" s="7" t="s">
        <v>419</v>
      </c>
      <c r="B96" s="8" t="s">
        <v>355</v>
      </c>
      <c r="C96" s="8" t="s">
        <v>356</v>
      </c>
      <c r="D96" s="8" t="s">
        <v>374</v>
      </c>
      <c r="E96" s="8" t="s">
        <v>375</v>
      </c>
      <c r="F96" s="8" t="s">
        <v>42</v>
      </c>
      <c r="G96" s="8" t="s">
        <v>376</v>
      </c>
      <c r="H96" s="9">
        <v>0.25</v>
      </c>
      <c r="I96" s="8" t="s">
        <v>377</v>
      </c>
      <c r="J96" s="8" t="s">
        <v>360</v>
      </c>
      <c r="K96" s="8" t="s">
        <v>46</v>
      </c>
      <c r="L96" s="54">
        <v>0.125</v>
      </c>
      <c r="M96" s="54">
        <v>0.125</v>
      </c>
      <c r="N96" s="9">
        <v>0.1</v>
      </c>
      <c r="O96" s="9">
        <v>0.15</v>
      </c>
      <c r="P96" s="9">
        <f t="shared" si="3"/>
        <v>1</v>
      </c>
      <c r="Q96" s="8"/>
      <c r="R96" s="10"/>
      <c r="S96" s="8"/>
      <c r="T96" s="8" t="s">
        <v>474</v>
      </c>
    </row>
    <row r="97" spans="1:20" s="6" customFormat="1" ht="158.25" thickBot="1" x14ac:dyDescent="0.25">
      <c r="A97" s="7" t="s">
        <v>419</v>
      </c>
      <c r="B97" s="8" t="s">
        <v>378</v>
      </c>
      <c r="C97" s="8" t="s">
        <v>379</v>
      </c>
      <c r="D97" s="8" t="s">
        <v>380</v>
      </c>
      <c r="E97" s="8" t="s">
        <v>381</v>
      </c>
      <c r="F97" s="8" t="s">
        <v>61</v>
      </c>
      <c r="G97" s="8" t="s">
        <v>382</v>
      </c>
      <c r="H97" s="8">
        <v>10</v>
      </c>
      <c r="I97" s="13" t="s">
        <v>451</v>
      </c>
      <c r="J97" s="8" t="s">
        <v>360</v>
      </c>
      <c r="K97" s="8" t="s">
        <v>46</v>
      </c>
      <c r="L97" s="24">
        <v>3</v>
      </c>
      <c r="M97" s="24">
        <v>7</v>
      </c>
      <c r="N97" s="24">
        <v>2</v>
      </c>
      <c r="O97" s="24">
        <v>8</v>
      </c>
      <c r="P97" s="9">
        <f t="shared" si="3"/>
        <v>1</v>
      </c>
      <c r="Q97" s="8"/>
      <c r="R97" s="10"/>
      <c r="S97" s="8"/>
      <c r="T97" s="8" t="s">
        <v>473</v>
      </c>
    </row>
    <row r="98" spans="1:20" s="6" customFormat="1" ht="158.25" thickBot="1" x14ac:dyDescent="0.25">
      <c r="A98" s="7" t="s">
        <v>419</v>
      </c>
      <c r="B98" s="8" t="s">
        <v>383</v>
      </c>
      <c r="C98" s="8" t="s">
        <v>379</v>
      </c>
      <c r="D98" s="8" t="s">
        <v>384</v>
      </c>
      <c r="E98" s="8" t="s">
        <v>385</v>
      </c>
      <c r="F98" s="8" t="s">
        <v>42</v>
      </c>
      <c r="G98" s="8" t="s">
        <v>386</v>
      </c>
      <c r="H98" s="9">
        <v>1</v>
      </c>
      <c r="I98" s="8" t="s">
        <v>387</v>
      </c>
      <c r="J98" s="8" t="s">
        <v>360</v>
      </c>
      <c r="K98" s="8" t="s">
        <v>46</v>
      </c>
      <c r="L98" s="9">
        <v>0.5</v>
      </c>
      <c r="M98" s="9">
        <v>0.5</v>
      </c>
      <c r="N98" s="9">
        <v>0.5</v>
      </c>
      <c r="O98" s="9">
        <v>0.5</v>
      </c>
      <c r="P98" s="9">
        <f t="shared" si="3"/>
        <v>1</v>
      </c>
      <c r="Q98" s="8"/>
      <c r="R98" s="8"/>
      <c r="S98" s="8"/>
      <c r="T98" s="8" t="s">
        <v>473</v>
      </c>
    </row>
    <row r="99" spans="1:20" s="6" customFormat="1" ht="158.25" thickBot="1" x14ac:dyDescent="0.25">
      <c r="A99" s="7" t="s">
        <v>419</v>
      </c>
      <c r="B99" s="8" t="s">
        <v>383</v>
      </c>
      <c r="C99" s="8" t="s">
        <v>379</v>
      </c>
      <c r="D99" s="8" t="s">
        <v>388</v>
      </c>
      <c r="E99" s="8" t="s">
        <v>389</v>
      </c>
      <c r="F99" s="8" t="s">
        <v>42</v>
      </c>
      <c r="G99" s="8" t="s">
        <v>390</v>
      </c>
      <c r="H99" s="9">
        <v>1</v>
      </c>
      <c r="I99" s="8" t="s">
        <v>391</v>
      </c>
      <c r="J99" s="8" t="s">
        <v>360</v>
      </c>
      <c r="K99" s="8" t="s">
        <v>46</v>
      </c>
      <c r="L99" s="9">
        <v>0.5</v>
      </c>
      <c r="M99" s="9">
        <v>0.5</v>
      </c>
      <c r="N99" s="9">
        <v>0.5</v>
      </c>
      <c r="O99" s="9">
        <v>0.5</v>
      </c>
      <c r="P99" s="9">
        <f t="shared" si="3"/>
        <v>1</v>
      </c>
      <c r="Q99" s="8"/>
      <c r="R99" s="8"/>
      <c r="S99" s="8"/>
      <c r="T99" s="8" t="s">
        <v>473</v>
      </c>
    </row>
    <row r="100" spans="1:20" s="6" customFormat="1" ht="68.25" thickBot="1" x14ac:dyDescent="0.25">
      <c r="A100" s="7" t="s">
        <v>419</v>
      </c>
      <c r="B100" s="8" t="s">
        <v>392</v>
      </c>
      <c r="C100" s="8" t="s">
        <v>393</v>
      </c>
      <c r="D100" s="8" t="s">
        <v>394</v>
      </c>
      <c r="E100" s="8" t="s">
        <v>395</v>
      </c>
      <c r="F100" s="8" t="s">
        <v>42</v>
      </c>
      <c r="G100" s="8" t="s">
        <v>396</v>
      </c>
      <c r="H100" s="9">
        <v>1</v>
      </c>
      <c r="I100" s="8" t="s">
        <v>248</v>
      </c>
      <c r="J100" s="8" t="s">
        <v>447</v>
      </c>
      <c r="K100" s="8" t="s">
        <v>46</v>
      </c>
      <c r="L100" s="9">
        <v>0.42</v>
      </c>
      <c r="M100" s="9">
        <v>0.57999999999999996</v>
      </c>
      <c r="N100" s="9">
        <v>0.42</v>
      </c>
      <c r="O100" s="9">
        <v>0.57999999999999996</v>
      </c>
      <c r="P100" s="9">
        <f t="shared" si="3"/>
        <v>1</v>
      </c>
      <c r="Q100" s="8"/>
      <c r="R100" s="8"/>
      <c r="S100" s="8"/>
      <c r="T100" s="8" t="s">
        <v>475</v>
      </c>
    </row>
    <row r="101" spans="1:20" s="6" customFormat="1" ht="169.5" thickBot="1" x14ac:dyDescent="0.25">
      <c r="A101" s="7" t="s">
        <v>419</v>
      </c>
      <c r="B101" s="8" t="s">
        <v>368</v>
      </c>
      <c r="C101" s="8" t="s">
        <v>356</v>
      </c>
      <c r="D101" s="8" t="s">
        <v>398</v>
      </c>
      <c r="E101" s="8" t="s">
        <v>399</v>
      </c>
      <c r="F101" s="8" t="s">
        <v>42</v>
      </c>
      <c r="G101" s="8" t="s">
        <v>400</v>
      </c>
      <c r="H101" s="9">
        <v>1</v>
      </c>
      <c r="I101" s="13" t="s">
        <v>452</v>
      </c>
      <c r="J101" s="8" t="s">
        <v>360</v>
      </c>
      <c r="K101" s="8" t="s">
        <v>46</v>
      </c>
      <c r="L101" s="9">
        <v>0.67</v>
      </c>
      <c r="M101" s="9">
        <v>0.33</v>
      </c>
      <c r="N101" s="9">
        <v>0.67</v>
      </c>
      <c r="O101" s="9">
        <v>0.33</v>
      </c>
      <c r="P101" s="9">
        <f t="shared" si="3"/>
        <v>1</v>
      </c>
      <c r="Q101" s="8"/>
      <c r="R101" s="8"/>
      <c r="S101" s="8"/>
      <c r="T101" s="8" t="s">
        <v>473</v>
      </c>
    </row>
    <row r="102" spans="1:20" s="6" customFormat="1" ht="158.25" thickBot="1" x14ac:dyDescent="0.25">
      <c r="A102" s="7" t="s">
        <v>419</v>
      </c>
      <c r="B102" s="8" t="s">
        <v>401</v>
      </c>
      <c r="C102" s="8" t="s">
        <v>369</v>
      </c>
      <c r="D102" s="8" t="s">
        <v>402</v>
      </c>
      <c r="E102" s="8" t="s">
        <v>206</v>
      </c>
      <c r="F102" s="8" t="s">
        <v>42</v>
      </c>
      <c r="G102" s="8" t="s">
        <v>403</v>
      </c>
      <c r="H102" s="9">
        <v>1</v>
      </c>
      <c r="I102" s="8" t="s">
        <v>404</v>
      </c>
      <c r="J102" s="8" t="s">
        <v>360</v>
      </c>
      <c r="K102" s="8" t="s">
        <v>46</v>
      </c>
      <c r="L102" s="9">
        <v>0.5</v>
      </c>
      <c r="M102" s="9">
        <v>0.5</v>
      </c>
      <c r="N102" s="9">
        <v>0.5</v>
      </c>
      <c r="O102" s="9">
        <v>0.5</v>
      </c>
      <c r="P102" s="9">
        <f t="shared" si="3"/>
        <v>1</v>
      </c>
      <c r="Q102" s="8"/>
      <c r="R102" s="8"/>
      <c r="S102" s="8"/>
      <c r="T102" s="8" t="s">
        <v>473</v>
      </c>
    </row>
    <row r="103" spans="1:20" s="6" customFormat="1" ht="169.5" thickBot="1" x14ac:dyDescent="0.25">
      <c r="A103" s="7" t="s">
        <v>419</v>
      </c>
      <c r="B103" s="8">
        <v>8</v>
      </c>
      <c r="C103" s="8" t="s">
        <v>405</v>
      </c>
      <c r="D103" s="8" t="s">
        <v>406</v>
      </c>
      <c r="E103" s="8" t="s">
        <v>407</v>
      </c>
      <c r="F103" s="8" t="s">
        <v>42</v>
      </c>
      <c r="G103" s="8" t="s">
        <v>408</v>
      </c>
      <c r="H103" s="56">
        <v>1</v>
      </c>
      <c r="I103" s="8" t="s">
        <v>409</v>
      </c>
      <c r="J103" s="8" t="s">
        <v>447</v>
      </c>
      <c r="K103" s="8" t="s">
        <v>46</v>
      </c>
      <c r="L103" s="9">
        <v>0.2</v>
      </c>
      <c r="M103" s="22">
        <v>0</v>
      </c>
      <c r="N103" s="22">
        <v>0</v>
      </c>
      <c r="O103" s="9">
        <v>0.2</v>
      </c>
      <c r="P103" s="56">
        <f>(N103+O103+N104+O104+N105+O105+N106+O106+N107+O107)/(L103+M103+L104+M104+L105+M105+L106+M106+L107+M107)</f>
        <v>0.90000000000000013</v>
      </c>
      <c r="Q103" s="14"/>
      <c r="R103" s="14"/>
      <c r="S103" s="11"/>
      <c r="T103" s="8" t="s">
        <v>476</v>
      </c>
    </row>
    <row r="104" spans="1:20" s="6" customFormat="1" ht="206.25" customHeight="1" thickBot="1" x14ac:dyDescent="0.25">
      <c r="A104" s="7" t="s">
        <v>419</v>
      </c>
      <c r="B104" s="8">
        <v>8</v>
      </c>
      <c r="C104" s="8" t="s">
        <v>405</v>
      </c>
      <c r="D104" s="8" t="s">
        <v>406</v>
      </c>
      <c r="E104" s="8" t="s">
        <v>407</v>
      </c>
      <c r="F104" s="8" t="s">
        <v>42</v>
      </c>
      <c r="G104" s="8" t="s">
        <v>408</v>
      </c>
      <c r="H104" s="57"/>
      <c r="I104" s="8" t="s">
        <v>410</v>
      </c>
      <c r="J104" s="8" t="s">
        <v>447</v>
      </c>
      <c r="K104" s="8" t="s">
        <v>46</v>
      </c>
      <c r="L104" s="9">
        <v>0.09</v>
      </c>
      <c r="M104" s="9">
        <v>0.11</v>
      </c>
      <c r="N104" s="22">
        <v>0</v>
      </c>
      <c r="O104" s="9">
        <v>0.2</v>
      </c>
      <c r="P104" s="57"/>
      <c r="Q104" s="14"/>
      <c r="R104" s="14"/>
      <c r="S104" s="11"/>
      <c r="T104" s="8" t="s">
        <v>476</v>
      </c>
    </row>
    <row r="105" spans="1:20" s="6" customFormat="1" ht="204" customHeight="1" thickBot="1" x14ac:dyDescent="0.25">
      <c r="A105" s="7" t="s">
        <v>419</v>
      </c>
      <c r="B105" s="8">
        <v>8</v>
      </c>
      <c r="C105" s="8" t="s">
        <v>405</v>
      </c>
      <c r="D105" s="8" t="s">
        <v>406</v>
      </c>
      <c r="E105" s="8" t="s">
        <v>407</v>
      </c>
      <c r="F105" s="8" t="s">
        <v>42</v>
      </c>
      <c r="G105" s="8" t="s">
        <v>408</v>
      </c>
      <c r="H105" s="57"/>
      <c r="I105" s="8" t="s">
        <v>411</v>
      </c>
      <c r="J105" s="8" t="s">
        <v>397</v>
      </c>
      <c r="K105" s="8" t="s">
        <v>46</v>
      </c>
      <c r="L105" s="9">
        <v>0.2</v>
      </c>
      <c r="M105" s="22">
        <v>0</v>
      </c>
      <c r="N105" s="22">
        <v>0</v>
      </c>
      <c r="O105" s="9">
        <v>0.2</v>
      </c>
      <c r="P105" s="57"/>
      <c r="Q105" s="14"/>
      <c r="R105" s="14"/>
      <c r="S105" s="11"/>
      <c r="T105" s="8" t="s">
        <v>476</v>
      </c>
    </row>
    <row r="106" spans="1:20" s="6" customFormat="1" ht="197.25" customHeight="1" thickBot="1" x14ac:dyDescent="0.25">
      <c r="A106" s="7" t="s">
        <v>419</v>
      </c>
      <c r="B106" s="8">
        <v>8</v>
      </c>
      <c r="C106" s="8" t="s">
        <v>405</v>
      </c>
      <c r="D106" s="8" t="s">
        <v>406</v>
      </c>
      <c r="E106" s="8" t="s">
        <v>407</v>
      </c>
      <c r="F106" s="8" t="s">
        <v>42</v>
      </c>
      <c r="G106" s="8" t="s">
        <v>408</v>
      </c>
      <c r="H106" s="57"/>
      <c r="I106" s="8" t="s">
        <v>412</v>
      </c>
      <c r="J106" s="8" t="s">
        <v>397</v>
      </c>
      <c r="K106" s="8" t="s">
        <v>46</v>
      </c>
      <c r="L106" s="9">
        <v>0.2</v>
      </c>
      <c r="M106" s="22">
        <v>0</v>
      </c>
      <c r="N106" s="22">
        <v>0</v>
      </c>
      <c r="O106" s="9">
        <v>0.1</v>
      </c>
      <c r="P106" s="57"/>
      <c r="Q106" s="14"/>
      <c r="R106" s="14"/>
      <c r="S106" s="11"/>
      <c r="T106" s="8" t="s">
        <v>476</v>
      </c>
    </row>
    <row r="107" spans="1:20" s="6" customFormat="1" ht="201.75" customHeight="1" thickBot="1" x14ac:dyDescent="0.25">
      <c r="A107" s="8" t="s">
        <v>419</v>
      </c>
      <c r="B107" s="8">
        <v>8</v>
      </c>
      <c r="C107" s="8" t="s">
        <v>405</v>
      </c>
      <c r="D107" s="8" t="s">
        <v>406</v>
      </c>
      <c r="E107" s="8" t="s">
        <v>407</v>
      </c>
      <c r="F107" s="8" t="s">
        <v>42</v>
      </c>
      <c r="G107" s="8" t="s">
        <v>408</v>
      </c>
      <c r="H107" s="58"/>
      <c r="I107" s="8" t="s">
        <v>413</v>
      </c>
      <c r="J107" s="8" t="s">
        <v>397</v>
      </c>
      <c r="K107" s="8" t="s">
        <v>46</v>
      </c>
      <c r="L107" s="22">
        <v>0</v>
      </c>
      <c r="M107" s="9">
        <v>0.2</v>
      </c>
      <c r="N107" s="22">
        <v>0</v>
      </c>
      <c r="O107" s="9">
        <v>0.2</v>
      </c>
      <c r="P107" s="58"/>
      <c r="Q107" s="14"/>
      <c r="R107" s="14"/>
      <c r="S107" s="11"/>
      <c r="T107" s="8" t="s">
        <v>476</v>
      </c>
    </row>
    <row r="108" spans="1:20" s="6" customFormat="1" ht="165.75" customHeight="1" thickBot="1" x14ac:dyDescent="0.25">
      <c r="A108" s="8" t="s">
        <v>424</v>
      </c>
      <c r="B108" s="8" t="s">
        <v>420</v>
      </c>
      <c r="C108" s="8" t="s">
        <v>125</v>
      </c>
      <c r="D108" s="8" t="s">
        <v>421</v>
      </c>
      <c r="E108" s="8" t="s">
        <v>139</v>
      </c>
      <c r="F108" s="8" t="s">
        <v>61</v>
      </c>
      <c r="G108" s="8" t="s">
        <v>422</v>
      </c>
      <c r="H108" s="59">
        <v>157</v>
      </c>
      <c r="I108" s="8" t="s">
        <v>423</v>
      </c>
      <c r="J108" s="8" t="s">
        <v>424</v>
      </c>
      <c r="K108" s="8" t="s">
        <v>76</v>
      </c>
      <c r="L108" s="24">
        <v>1</v>
      </c>
      <c r="M108" s="23">
        <v>0</v>
      </c>
      <c r="N108" s="24">
        <v>1</v>
      </c>
      <c r="O108" s="23">
        <v>0</v>
      </c>
      <c r="P108" s="56">
        <f>(N108+O108+N109+O109+N110+O110+N111+O111+N112+O112)/(L108+M108+L109+M109+L110+M110+L111+M111+L112+M112)</f>
        <v>0.99363057324840764</v>
      </c>
      <c r="Q108" s="11"/>
      <c r="R108" s="11"/>
      <c r="S108" s="11"/>
      <c r="T108" s="8" t="s">
        <v>477</v>
      </c>
    </row>
    <row r="109" spans="1:20" s="6" customFormat="1" ht="155.25" customHeight="1" thickBot="1" x14ac:dyDescent="0.25">
      <c r="A109" s="8" t="s">
        <v>424</v>
      </c>
      <c r="B109" s="8" t="s">
        <v>420</v>
      </c>
      <c r="C109" s="8" t="s">
        <v>125</v>
      </c>
      <c r="D109" s="8" t="s">
        <v>421</v>
      </c>
      <c r="E109" s="8" t="s">
        <v>139</v>
      </c>
      <c r="F109" s="8" t="s">
        <v>61</v>
      </c>
      <c r="G109" s="8" t="s">
        <v>422</v>
      </c>
      <c r="H109" s="60"/>
      <c r="I109" s="8" t="s">
        <v>425</v>
      </c>
      <c r="J109" s="8" t="s">
        <v>426</v>
      </c>
      <c r="K109" s="8" t="s">
        <v>46</v>
      </c>
      <c r="L109" s="24">
        <v>10</v>
      </c>
      <c r="M109" s="24">
        <v>88</v>
      </c>
      <c r="N109" s="24">
        <v>10</v>
      </c>
      <c r="O109" s="24">
        <v>87</v>
      </c>
      <c r="P109" s="57"/>
      <c r="Q109" s="11"/>
      <c r="R109" s="11"/>
      <c r="S109" s="11"/>
      <c r="T109" s="8" t="s">
        <v>478</v>
      </c>
    </row>
    <row r="110" spans="1:20" s="6" customFormat="1" ht="124.5" thickBot="1" x14ac:dyDescent="0.25">
      <c r="A110" s="8" t="s">
        <v>424</v>
      </c>
      <c r="B110" s="8" t="s">
        <v>420</v>
      </c>
      <c r="C110" s="8" t="s">
        <v>125</v>
      </c>
      <c r="D110" s="8" t="s">
        <v>421</v>
      </c>
      <c r="E110" s="8" t="s">
        <v>139</v>
      </c>
      <c r="F110" s="8" t="s">
        <v>61</v>
      </c>
      <c r="G110" s="8" t="s">
        <v>422</v>
      </c>
      <c r="H110" s="60"/>
      <c r="I110" s="10" t="s">
        <v>427</v>
      </c>
      <c r="J110" s="8" t="s">
        <v>426</v>
      </c>
      <c r="K110" s="8" t="s">
        <v>46</v>
      </c>
      <c r="L110" s="24">
        <v>3</v>
      </c>
      <c r="M110" s="24">
        <v>27</v>
      </c>
      <c r="N110" s="24">
        <v>7</v>
      </c>
      <c r="O110" s="24">
        <v>23</v>
      </c>
      <c r="P110" s="57"/>
      <c r="Q110" s="11"/>
      <c r="R110" s="11"/>
      <c r="S110" s="11"/>
      <c r="T110" s="8" t="s">
        <v>478</v>
      </c>
    </row>
    <row r="111" spans="1:20" s="6" customFormat="1" ht="124.5" thickBot="1" x14ac:dyDescent="0.25">
      <c r="A111" s="8" t="s">
        <v>424</v>
      </c>
      <c r="B111" s="8" t="s">
        <v>420</v>
      </c>
      <c r="C111" s="8" t="s">
        <v>125</v>
      </c>
      <c r="D111" s="8" t="s">
        <v>421</v>
      </c>
      <c r="E111" s="8" t="s">
        <v>139</v>
      </c>
      <c r="F111" s="8" t="s">
        <v>61</v>
      </c>
      <c r="G111" s="8" t="s">
        <v>422</v>
      </c>
      <c r="H111" s="60"/>
      <c r="I111" s="10" t="s">
        <v>428</v>
      </c>
      <c r="J111" s="8" t="s">
        <v>426</v>
      </c>
      <c r="K111" s="8" t="s">
        <v>46</v>
      </c>
      <c r="L111" s="23">
        <v>0</v>
      </c>
      <c r="M111" s="23">
        <v>3</v>
      </c>
      <c r="N111" s="23">
        <v>0</v>
      </c>
      <c r="O111" s="23">
        <v>3</v>
      </c>
      <c r="P111" s="57"/>
      <c r="Q111" s="11"/>
      <c r="R111" s="11"/>
      <c r="S111" s="11"/>
      <c r="T111" s="8" t="s">
        <v>478</v>
      </c>
    </row>
    <row r="112" spans="1:20" s="6" customFormat="1" ht="124.5" thickBot="1" x14ac:dyDescent="0.25">
      <c r="A112" s="8" t="s">
        <v>424</v>
      </c>
      <c r="B112" s="8" t="s">
        <v>420</v>
      </c>
      <c r="C112" s="8" t="s">
        <v>125</v>
      </c>
      <c r="D112" s="8" t="s">
        <v>421</v>
      </c>
      <c r="E112" s="8" t="s">
        <v>139</v>
      </c>
      <c r="F112" s="8" t="s">
        <v>61</v>
      </c>
      <c r="G112" s="8" t="s">
        <v>422</v>
      </c>
      <c r="H112" s="61"/>
      <c r="I112" s="8" t="s">
        <v>429</v>
      </c>
      <c r="J112" s="8" t="s">
        <v>426</v>
      </c>
      <c r="K112" s="8" t="s">
        <v>46</v>
      </c>
      <c r="L112" s="24">
        <v>15</v>
      </c>
      <c r="M112" s="24">
        <v>10</v>
      </c>
      <c r="N112" s="24">
        <v>6</v>
      </c>
      <c r="O112" s="24">
        <v>19</v>
      </c>
      <c r="P112" s="58"/>
      <c r="Q112" s="11"/>
      <c r="R112" s="11"/>
      <c r="S112" s="11"/>
      <c r="T112" s="8" t="s">
        <v>478</v>
      </c>
    </row>
    <row r="113" spans="1:20" s="6" customFormat="1" ht="274.5" customHeight="1" thickBot="1" x14ac:dyDescent="0.25">
      <c r="A113" s="8" t="s">
        <v>424</v>
      </c>
      <c r="B113" s="8" t="s">
        <v>430</v>
      </c>
      <c r="C113" s="8" t="s">
        <v>125</v>
      </c>
      <c r="D113" s="15" t="s">
        <v>431</v>
      </c>
      <c r="E113" s="8" t="s">
        <v>183</v>
      </c>
      <c r="F113" s="8" t="s">
        <v>42</v>
      </c>
      <c r="G113" s="8" t="s">
        <v>432</v>
      </c>
      <c r="H113" s="9">
        <v>1</v>
      </c>
      <c r="I113" s="8" t="s">
        <v>433</v>
      </c>
      <c r="J113" s="8" t="s">
        <v>426</v>
      </c>
      <c r="K113" s="8" t="s">
        <v>46</v>
      </c>
      <c r="L113" s="9">
        <v>0.25</v>
      </c>
      <c r="M113" s="9">
        <v>0.75</v>
      </c>
      <c r="N113" s="9">
        <v>0.25</v>
      </c>
      <c r="O113" s="9">
        <v>0.74</v>
      </c>
      <c r="P113" s="9">
        <f>(N113+O113)/(L113+M113)</f>
        <v>0.99</v>
      </c>
      <c r="Q113" s="8"/>
      <c r="R113" s="8"/>
      <c r="S113" s="8"/>
      <c r="T113" s="8" t="s">
        <v>478</v>
      </c>
    </row>
    <row r="114" spans="1:20" s="6" customFormat="1" ht="78" customHeight="1" thickBot="1" x14ac:dyDescent="0.25">
      <c r="A114" s="8" t="s">
        <v>424</v>
      </c>
      <c r="B114" s="8" t="s">
        <v>434</v>
      </c>
      <c r="C114" s="8" t="s">
        <v>379</v>
      </c>
      <c r="D114" s="15" t="s">
        <v>435</v>
      </c>
      <c r="E114" s="8" t="s">
        <v>381</v>
      </c>
      <c r="F114" s="8" t="s">
        <v>61</v>
      </c>
      <c r="G114" s="8" t="s">
        <v>436</v>
      </c>
      <c r="H114" s="8">
        <v>20</v>
      </c>
      <c r="I114" s="10" t="s">
        <v>437</v>
      </c>
      <c r="J114" s="10" t="s">
        <v>438</v>
      </c>
      <c r="K114" s="8" t="s">
        <v>46</v>
      </c>
      <c r="L114" s="24">
        <v>4</v>
      </c>
      <c r="M114" s="24">
        <v>16</v>
      </c>
      <c r="N114" s="24">
        <v>3</v>
      </c>
      <c r="O114" s="24">
        <v>16</v>
      </c>
      <c r="P114" s="9">
        <f t="shared" ref="P114:P115" si="4">(N114+O114)/(L114+M114)</f>
        <v>0.95</v>
      </c>
      <c r="Q114" s="8"/>
      <c r="R114" s="8"/>
      <c r="S114" s="8"/>
      <c r="T114" s="8" t="s">
        <v>478</v>
      </c>
    </row>
    <row r="115" spans="1:20" s="6" customFormat="1" ht="102" customHeight="1" thickBot="1" x14ac:dyDescent="0.25">
      <c r="A115" s="8" t="s">
        <v>424</v>
      </c>
      <c r="B115" s="8">
        <v>10</v>
      </c>
      <c r="C115" s="8" t="s">
        <v>356</v>
      </c>
      <c r="D115" s="15" t="s">
        <v>439</v>
      </c>
      <c r="E115" s="8" t="s">
        <v>114</v>
      </c>
      <c r="F115" s="8" t="s">
        <v>42</v>
      </c>
      <c r="G115" s="8" t="s">
        <v>440</v>
      </c>
      <c r="H115" s="9">
        <v>0.95</v>
      </c>
      <c r="I115" s="10" t="s">
        <v>441</v>
      </c>
      <c r="J115" s="8" t="s">
        <v>442</v>
      </c>
      <c r="K115" s="8" t="s">
        <v>46</v>
      </c>
      <c r="L115" s="9">
        <v>0.3</v>
      </c>
      <c r="M115" s="9">
        <v>0.65</v>
      </c>
      <c r="N115" s="9">
        <v>0.35</v>
      </c>
      <c r="O115" s="9">
        <v>0.64</v>
      </c>
      <c r="P115" s="9">
        <f t="shared" si="4"/>
        <v>1.0421052631578949</v>
      </c>
      <c r="Q115" s="8"/>
      <c r="R115" s="8"/>
      <c r="S115" s="8"/>
      <c r="T115" s="8" t="s">
        <v>478</v>
      </c>
    </row>
    <row r="116" spans="1:20" s="6" customFormat="1" ht="210.75" customHeight="1" thickBot="1" x14ac:dyDescent="0.25">
      <c r="A116" s="8" t="s">
        <v>424</v>
      </c>
      <c r="B116" s="8" t="s">
        <v>443</v>
      </c>
      <c r="C116" s="8" t="s">
        <v>39</v>
      </c>
      <c r="D116" s="15" t="s">
        <v>444</v>
      </c>
      <c r="E116" s="8" t="s">
        <v>162</v>
      </c>
      <c r="F116" s="8" t="s">
        <v>42</v>
      </c>
      <c r="G116" s="8" t="s">
        <v>445</v>
      </c>
      <c r="H116" s="9">
        <v>0.95</v>
      </c>
      <c r="I116" s="8" t="s">
        <v>304</v>
      </c>
      <c r="J116" s="8" t="s">
        <v>446</v>
      </c>
      <c r="K116" s="8" t="s">
        <v>46</v>
      </c>
      <c r="L116" s="9">
        <v>0.3</v>
      </c>
      <c r="M116" s="9">
        <v>0.65</v>
      </c>
      <c r="N116" s="9">
        <v>0.25</v>
      </c>
      <c r="O116" s="9">
        <v>0.64</v>
      </c>
      <c r="P116" s="9">
        <f>(N116+O116)/(L116+M116)</f>
        <v>0.93684210526315792</v>
      </c>
      <c r="Q116" s="8"/>
      <c r="R116" s="8"/>
      <c r="S116" s="8"/>
      <c r="T116" s="8" t="s">
        <v>479</v>
      </c>
    </row>
    <row r="117" spans="1:20" x14ac:dyDescent="0.25">
      <c r="B117" s="1"/>
    </row>
  </sheetData>
  <autoFilter ref="A4:T116"/>
  <mergeCells count="58">
    <mergeCell ref="A2:T2"/>
    <mergeCell ref="I3:K3"/>
    <mergeCell ref="L3:M3"/>
    <mergeCell ref="N3:O3"/>
    <mergeCell ref="A1:T1"/>
    <mergeCell ref="A3:A4"/>
    <mergeCell ref="B3:B4"/>
    <mergeCell ref="C3:C4"/>
    <mergeCell ref="D3:D4"/>
    <mergeCell ref="E3:E4"/>
    <mergeCell ref="F3:F4"/>
    <mergeCell ref="G3:G4"/>
    <mergeCell ref="H3:H4"/>
    <mergeCell ref="P3:P4"/>
    <mergeCell ref="Q3:Q4"/>
    <mergeCell ref="R3:R4"/>
    <mergeCell ref="S3:S4"/>
    <mergeCell ref="T3:T4"/>
    <mergeCell ref="H8:H14"/>
    <mergeCell ref="P8:P14"/>
    <mergeCell ref="H15:H23"/>
    <mergeCell ref="P15:P23"/>
    <mergeCell ref="H24:H27"/>
    <mergeCell ref="P24:P27"/>
    <mergeCell ref="H31:H32"/>
    <mergeCell ref="P31:P32"/>
    <mergeCell ref="H36:H38"/>
    <mergeCell ref="P36:P38"/>
    <mergeCell ref="H39:H42"/>
    <mergeCell ref="P39:P42"/>
    <mergeCell ref="H43:H44"/>
    <mergeCell ref="P43:P44"/>
    <mergeCell ref="H47:H48"/>
    <mergeCell ref="P47:P48"/>
    <mergeCell ref="H80:H82"/>
    <mergeCell ref="P80:P82"/>
    <mergeCell ref="H50:H51"/>
    <mergeCell ref="P50:P51"/>
    <mergeCell ref="H65:H66"/>
    <mergeCell ref="P65:P66"/>
    <mergeCell ref="H69:H71"/>
    <mergeCell ref="P69:P71"/>
    <mergeCell ref="H103:H107"/>
    <mergeCell ref="P103:P107"/>
    <mergeCell ref="H108:H112"/>
    <mergeCell ref="P108:P112"/>
    <mergeCell ref="H67:H68"/>
    <mergeCell ref="P67:P68"/>
    <mergeCell ref="H83:H85"/>
    <mergeCell ref="P83:P85"/>
    <mergeCell ref="H88:H89"/>
    <mergeCell ref="P88:P89"/>
    <mergeCell ref="H90:H91"/>
    <mergeCell ref="P90:P91"/>
    <mergeCell ref="H74:H77"/>
    <mergeCell ref="P74:P77"/>
    <mergeCell ref="H78:H79"/>
    <mergeCell ref="P78:P79"/>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4"/>
  <sheetViews>
    <sheetView showGridLines="0" zoomScaleNormal="100" workbookViewId="0">
      <pane ySplit="3" topLeftCell="A7" activePane="bottomLeft" state="frozen"/>
      <selection pane="bottomLeft" activeCell="A4" sqref="A4:XFD4"/>
    </sheetView>
  </sheetViews>
  <sheetFormatPr baseColWidth="10" defaultRowHeight="15" x14ac:dyDescent="0.25"/>
  <cols>
    <col min="2" max="2" width="12.7109375" style="4" customWidth="1"/>
    <col min="3" max="3" width="13" customWidth="1"/>
    <col min="4" max="4" width="18" bestFit="1" customWidth="1"/>
    <col min="8" max="8" width="12.7109375" customWidth="1"/>
    <col min="9" max="9" width="14" customWidth="1"/>
    <col min="11" max="11" width="20.28515625" customWidth="1"/>
  </cols>
  <sheetData>
    <row r="1" spans="1:11" ht="18" x14ac:dyDescent="0.25">
      <c r="A1" s="67" t="s">
        <v>481</v>
      </c>
      <c r="B1" s="67"/>
      <c r="C1" s="67"/>
      <c r="D1" s="67"/>
      <c r="E1" s="67"/>
      <c r="F1" s="67"/>
      <c r="G1" s="67"/>
      <c r="H1" s="67"/>
      <c r="I1" s="67"/>
      <c r="J1" s="67"/>
      <c r="K1" s="67"/>
    </row>
    <row r="2" spans="1:11" ht="24" customHeight="1" thickBot="1" x14ac:dyDescent="0.3">
      <c r="A2" s="66" t="s">
        <v>38</v>
      </c>
      <c r="B2" s="66"/>
      <c r="C2" s="66"/>
      <c r="D2" s="66"/>
      <c r="E2" s="66"/>
      <c r="F2" s="66"/>
      <c r="G2" s="66"/>
      <c r="H2" s="66"/>
      <c r="I2" s="66"/>
      <c r="J2" s="66"/>
      <c r="K2" s="66"/>
    </row>
    <row r="3" spans="1:11" s="6" customFormat="1" ht="37.5" customHeight="1" thickBot="1" x14ac:dyDescent="0.25">
      <c r="A3" s="21" t="s">
        <v>29</v>
      </c>
      <c r="B3" s="21" t="s">
        <v>19</v>
      </c>
      <c r="C3" s="21" t="s">
        <v>20</v>
      </c>
      <c r="D3" s="21" t="s">
        <v>21</v>
      </c>
      <c r="E3" s="21" t="s">
        <v>22</v>
      </c>
      <c r="F3" s="21" t="s">
        <v>23</v>
      </c>
      <c r="G3" s="21" t="s">
        <v>24</v>
      </c>
      <c r="H3" s="21" t="s">
        <v>25</v>
      </c>
      <c r="I3" s="21" t="s">
        <v>26</v>
      </c>
      <c r="J3" s="21" t="s">
        <v>27</v>
      </c>
      <c r="K3" s="21" t="s">
        <v>28</v>
      </c>
    </row>
    <row r="4" spans="1:11" s="6" customFormat="1" ht="12" thickBot="1" x14ac:dyDescent="0.25">
      <c r="A4" s="10" t="s">
        <v>318</v>
      </c>
      <c r="B4" s="10" t="s">
        <v>43</v>
      </c>
      <c r="C4" s="14" t="s">
        <v>20</v>
      </c>
      <c r="D4" s="25">
        <v>27425250</v>
      </c>
      <c r="E4" s="25">
        <v>25500000</v>
      </c>
      <c r="F4" s="26">
        <v>0</v>
      </c>
      <c r="G4" s="26">
        <v>0</v>
      </c>
      <c r="H4" s="26">
        <v>0</v>
      </c>
      <c r="I4" s="26">
        <v>0</v>
      </c>
      <c r="J4" s="26">
        <v>0</v>
      </c>
      <c r="K4" s="27">
        <f>SUM(D4:J4)</f>
        <v>52925250</v>
      </c>
    </row>
    <row r="5" spans="1:11" s="6" customFormat="1" ht="12" thickBot="1" x14ac:dyDescent="0.25">
      <c r="A5" s="10" t="s">
        <v>318</v>
      </c>
      <c r="B5" s="10" t="s">
        <v>43</v>
      </c>
      <c r="C5" s="14" t="s">
        <v>335</v>
      </c>
      <c r="D5" s="25">
        <v>27425241.530000001</v>
      </c>
      <c r="E5" s="25">
        <v>21677533.760200001</v>
      </c>
      <c r="F5" s="26">
        <v>0</v>
      </c>
      <c r="G5" s="26">
        <v>0</v>
      </c>
      <c r="H5" s="26">
        <v>0</v>
      </c>
      <c r="I5" s="26">
        <v>0</v>
      </c>
      <c r="J5" s="26">
        <v>0</v>
      </c>
      <c r="K5" s="27">
        <f>SUM(D5:J5)</f>
        <v>49102775.290200002</v>
      </c>
    </row>
    <row r="6" spans="1:11" s="6" customFormat="1" ht="12" thickBot="1" x14ac:dyDescent="0.25">
      <c r="A6" s="19" t="s">
        <v>318</v>
      </c>
      <c r="B6" s="19" t="s">
        <v>43</v>
      </c>
      <c r="C6" s="28" t="s">
        <v>336</v>
      </c>
      <c r="D6" s="29">
        <f>D5/D4</f>
        <v>0.99999969116051823</v>
      </c>
      <c r="E6" s="29">
        <f t="shared" ref="E6" si="0">E5/E4</f>
        <v>0.85009936314509804</v>
      </c>
      <c r="F6" s="30">
        <v>0</v>
      </c>
      <c r="G6" s="30">
        <v>0</v>
      </c>
      <c r="H6" s="30">
        <v>0</v>
      </c>
      <c r="I6" s="30">
        <v>0</v>
      </c>
      <c r="J6" s="30">
        <v>0</v>
      </c>
      <c r="K6" s="29">
        <f>K5/K4</f>
        <v>0.9277759725310698</v>
      </c>
    </row>
    <row r="7" spans="1:11" s="6" customFormat="1" ht="12" thickBot="1" x14ac:dyDescent="0.25">
      <c r="A7" s="10" t="s">
        <v>318</v>
      </c>
      <c r="B7" s="10" t="s">
        <v>50</v>
      </c>
      <c r="C7" s="14" t="s">
        <v>20</v>
      </c>
      <c r="D7" s="25">
        <v>336931764</v>
      </c>
      <c r="E7" s="25">
        <v>2860000</v>
      </c>
      <c r="F7" s="31">
        <v>0</v>
      </c>
      <c r="G7" s="25">
        <v>4350000</v>
      </c>
      <c r="H7" s="26">
        <v>0</v>
      </c>
      <c r="I7" s="26">
        <v>0</v>
      </c>
      <c r="J7" s="26">
        <v>0</v>
      </c>
      <c r="K7" s="27">
        <f t="shared" ref="K7:K8" si="1">SUM(D7:J7)</f>
        <v>344141764</v>
      </c>
    </row>
    <row r="8" spans="1:11" s="6" customFormat="1" ht="12" thickBot="1" x14ac:dyDescent="0.25">
      <c r="A8" s="10" t="s">
        <v>318</v>
      </c>
      <c r="B8" s="10" t="s">
        <v>50</v>
      </c>
      <c r="C8" s="14" t="s">
        <v>335</v>
      </c>
      <c r="D8" s="25">
        <v>335921374.30000001</v>
      </c>
      <c r="E8" s="25">
        <v>810669.07200000004</v>
      </c>
      <c r="F8" s="31">
        <v>0</v>
      </c>
      <c r="G8" s="25">
        <v>3790032.4594000001</v>
      </c>
      <c r="H8" s="26">
        <v>0</v>
      </c>
      <c r="I8" s="26">
        <v>0</v>
      </c>
      <c r="J8" s="26">
        <v>0</v>
      </c>
      <c r="K8" s="27">
        <f t="shared" si="1"/>
        <v>340522075.83140004</v>
      </c>
    </row>
    <row r="9" spans="1:11" s="6" customFormat="1" ht="12" thickBot="1" x14ac:dyDescent="0.25">
      <c r="A9" s="19" t="s">
        <v>318</v>
      </c>
      <c r="B9" s="19" t="s">
        <v>50</v>
      </c>
      <c r="C9" s="28" t="s">
        <v>336</v>
      </c>
      <c r="D9" s="29">
        <f>D8/D7</f>
        <v>0.99700120378083446</v>
      </c>
      <c r="E9" s="29">
        <f t="shared" ref="E9" si="2">E8/E7</f>
        <v>0.2834507244755245</v>
      </c>
      <c r="F9" s="30">
        <v>0</v>
      </c>
      <c r="G9" s="29">
        <f t="shared" ref="G9" si="3">G8/G7</f>
        <v>0.87127182974712647</v>
      </c>
      <c r="H9" s="30">
        <v>0</v>
      </c>
      <c r="I9" s="30">
        <v>0</v>
      </c>
      <c r="J9" s="30">
        <v>0</v>
      </c>
      <c r="K9" s="29">
        <f t="shared" ref="K9" si="4">K8/K7</f>
        <v>0.98948198519549646</v>
      </c>
    </row>
    <row r="10" spans="1:11" s="6" customFormat="1" ht="12" thickBot="1" x14ac:dyDescent="0.25">
      <c r="A10" s="10" t="s">
        <v>318</v>
      </c>
      <c r="B10" s="10" t="s">
        <v>54</v>
      </c>
      <c r="C10" s="14" t="s">
        <v>20</v>
      </c>
      <c r="D10" s="25">
        <v>30219802</v>
      </c>
      <c r="E10" s="25">
        <v>900000</v>
      </c>
      <c r="F10" s="26">
        <v>0</v>
      </c>
      <c r="G10" s="26">
        <v>0</v>
      </c>
      <c r="H10" s="26">
        <v>0</v>
      </c>
      <c r="I10" s="26">
        <v>0</v>
      </c>
      <c r="J10" s="26">
        <v>0</v>
      </c>
      <c r="K10" s="27">
        <f t="shared" ref="K10:K11" si="5">SUM(D10:J10)</f>
        <v>31119802</v>
      </c>
    </row>
    <row r="11" spans="1:11" s="6" customFormat="1" ht="12" thickBot="1" x14ac:dyDescent="0.25">
      <c r="A11" s="10" t="s">
        <v>318</v>
      </c>
      <c r="B11" s="10" t="s">
        <v>54</v>
      </c>
      <c r="C11" s="14" t="s">
        <v>335</v>
      </c>
      <c r="D11" s="25">
        <v>30219769.68</v>
      </c>
      <c r="E11" s="31">
        <v>0</v>
      </c>
      <c r="F11" s="26">
        <v>0</v>
      </c>
      <c r="G11" s="26">
        <v>0</v>
      </c>
      <c r="H11" s="26">
        <v>0</v>
      </c>
      <c r="I11" s="26">
        <v>0</v>
      </c>
      <c r="J11" s="26">
        <v>0</v>
      </c>
      <c r="K11" s="27">
        <f t="shared" si="5"/>
        <v>30219769.68</v>
      </c>
    </row>
    <row r="12" spans="1:11" s="6" customFormat="1" ht="12" thickBot="1" x14ac:dyDescent="0.25">
      <c r="A12" s="19" t="s">
        <v>318</v>
      </c>
      <c r="B12" s="19" t="s">
        <v>54</v>
      </c>
      <c r="C12" s="28" t="s">
        <v>336</v>
      </c>
      <c r="D12" s="29">
        <f>D11/D10</f>
        <v>0.99999893050258903</v>
      </c>
      <c r="E12" s="29">
        <f t="shared" ref="E12" si="6">E11/E10</f>
        <v>0</v>
      </c>
      <c r="F12" s="30">
        <v>0</v>
      </c>
      <c r="G12" s="30">
        <v>0</v>
      </c>
      <c r="H12" s="30">
        <v>0</v>
      </c>
      <c r="I12" s="30">
        <v>0</v>
      </c>
      <c r="J12" s="30">
        <v>0</v>
      </c>
      <c r="K12" s="29">
        <f t="shared" ref="K12" si="7">K11/K10</f>
        <v>0.97107846894398619</v>
      </c>
    </row>
    <row r="13" spans="1:11" s="6" customFormat="1" ht="12" thickBot="1" x14ac:dyDescent="0.25">
      <c r="A13" s="10" t="s">
        <v>318</v>
      </c>
      <c r="B13" s="10" t="s">
        <v>62</v>
      </c>
      <c r="C13" s="14" t="s">
        <v>20</v>
      </c>
      <c r="D13" s="25">
        <v>70135217</v>
      </c>
      <c r="E13" s="25">
        <v>3586980</v>
      </c>
      <c r="F13" s="26">
        <v>0</v>
      </c>
      <c r="G13" s="26">
        <v>0</v>
      </c>
      <c r="H13" s="26">
        <v>0</v>
      </c>
      <c r="I13" s="26">
        <v>0</v>
      </c>
      <c r="J13" s="26">
        <v>0</v>
      </c>
      <c r="K13" s="27">
        <f t="shared" ref="K13:K14" si="8">SUM(D13:J13)</f>
        <v>73722197</v>
      </c>
    </row>
    <row r="14" spans="1:11" s="6" customFormat="1" ht="12" thickBot="1" x14ac:dyDescent="0.25">
      <c r="A14" s="10" t="s">
        <v>318</v>
      </c>
      <c r="B14" s="10" t="s">
        <v>62</v>
      </c>
      <c r="C14" s="14" t="s">
        <v>335</v>
      </c>
      <c r="D14" s="25">
        <v>66783052.219700001</v>
      </c>
      <c r="E14" s="25">
        <v>3491052</v>
      </c>
      <c r="F14" s="26">
        <v>0</v>
      </c>
      <c r="G14" s="26">
        <v>0</v>
      </c>
      <c r="H14" s="26">
        <v>0</v>
      </c>
      <c r="I14" s="26">
        <v>0</v>
      </c>
      <c r="J14" s="26">
        <v>0</v>
      </c>
      <c r="K14" s="27">
        <f t="shared" si="8"/>
        <v>70274104.219700009</v>
      </c>
    </row>
    <row r="15" spans="1:11" s="6" customFormat="1" ht="12" thickBot="1" x14ac:dyDescent="0.25">
      <c r="A15" s="19" t="s">
        <v>318</v>
      </c>
      <c r="B15" s="19" t="s">
        <v>62</v>
      </c>
      <c r="C15" s="28" t="s">
        <v>336</v>
      </c>
      <c r="D15" s="29">
        <f>D14/D13</f>
        <v>0.95220425738042558</v>
      </c>
      <c r="E15" s="29">
        <f t="shared" ref="E15" si="9">E14/E13</f>
        <v>0.97325661141127073</v>
      </c>
      <c r="F15" s="30">
        <v>0</v>
      </c>
      <c r="G15" s="30">
        <v>0</v>
      </c>
      <c r="H15" s="30">
        <v>0</v>
      </c>
      <c r="I15" s="30">
        <v>0</v>
      </c>
      <c r="J15" s="30">
        <v>0</v>
      </c>
      <c r="K15" s="29">
        <f t="shared" ref="K15" si="10">K14/K13</f>
        <v>0.95322856723464178</v>
      </c>
    </row>
    <row r="16" spans="1:11" s="6" customFormat="1" ht="12" thickBot="1" x14ac:dyDescent="0.25">
      <c r="A16" s="10" t="s">
        <v>318</v>
      </c>
      <c r="B16" s="10" t="s">
        <v>74</v>
      </c>
      <c r="C16" s="14" t="s">
        <v>20</v>
      </c>
      <c r="D16" s="25">
        <v>88105248</v>
      </c>
      <c r="E16" s="25">
        <v>7900000</v>
      </c>
      <c r="F16" s="31">
        <v>0</v>
      </c>
      <c r="G16" s="25">
        <v>6625000</v>
      </c>
      <c r="H16" s="25">
        <v>7835000</v>
      </c>
      <c r="I16" s="26">
        <v>0</v>
      </c>
      <c r="J16" s="26">
        <v>0</v>
      </c>
      <c r="K16" s="27">
        <f t="shared" ref="K16:K17" si="11">SUM(D16:J16)</f>
        <v>110465248</v>
      </c>
    </row>
    <row r="17" spans="1:11" s="6" customFormat="1" ht="12" thickBot="1" x14ac:dyDescent="0.25">
      <c r="A17" s="10" t="s">
        <v>318</v>
      </c>
      <c r="B17" s="10" t="s">
        <v>74</v>
      </c>
      <c r="C17" s="14" t="s">
        <v>335</v>
      </c>
      <c r="D17" s="25">
        <v>72528340.524499997</v>
      </c>
      <c r="E17" s="25">
        <v>6043024.6799999997</v>
      </c>
      <c r="F17" s="31">
        <v>0</v>
      </c>
      <c r="G17" s="25">
        <v>6200000</v>
      </c>
      <c r="H17" s="25">
        <v>6451873.25</v>
      </c>
      <c r="I17" s="26">
        <v>0</v>
      </c>
      <c r="J17" s="26">
        <v>0</v>
      </c>
      <c r="K17" s="27">
        <f t="shared" si="11"/>
        <v>91223238.45449999</v>
      </c>
    </row>
    <row r="18" spans="1:11" s="6" customFormat="1" ht="12" thickBot="1" x14ac:dyDescent="0.25">
      <c r="A18" s="19" t="s">
        <v>318</v>
      </c>
      <c r="B18" s="19" t="s">
        <v>74</v>
      </c>
      <c r="C18" s="28" t="s">
        <v>336</v>
      </c>
      <c r="D18" s="29">
        <f>D17/D16</f>
        <v>0.82320113921590687</v>
      </c>
      <c r="E18" s="29">
        <f t="shared" ref="E18" si="12">E17/E16</f>
        <v>0.76493983291139234</v>
      </c>
      <c r="F18" s="30">
        <v>0</v>
      </c>
      <c r="G18" s="29">
        <f t="shared" ref="G18" si="13">G17/G16</f>
        <v>0.9358490566037736</v>
      </c>
      <c r="H18" s="29">
        <f t="shared" ref="H18" si="14">H17/H16</f>
        <v>0.82346818761965535</v>
      </c>
      <c r="I18" s="30">
        <v>0</v>
      </c>
      <c r="J18" s="30">
        <v>0</v>
      </c>
      <c r="K18" s="29">
        <f t="shared" ref="K18" si="15">K17/K16</f>
        <v>0.82580938445455709</v>
      </c>
    </row>
    <row r="19" spans="1:11" s="6" customFormat="1" ht="12" thickBot="1" x14ac:dyDescent="0.25">
      <c r="A19" s="10" t="s">
        <v>318</v>
      </c>
      <c r="B19" s="10" t="s">
        <v>89</v>
      </c>
      <c r="C19" s="14" t="s">
        <v>20</v>
      </c>
      <c r="D19" s="25">
        <v>33500512</v>
      </c>
      <c r="E19" s="26">
        <v>0</v>
      </c>
      <c r="F19" s="26">
        <v>0</v>
      </c>
      <c r="G19" s="26">
        <v>0</v>
      </c>
      <c r="H19" s="26">
        <v>0</v>
      </c>
      <c r="I19" s="26">
        <v>0</v>
      </c>
      <c r="J19" s="26">
        <v>0</v>
      </c>
      <c r="K19" s="27">
        <f t="shared" ref="K19:K20" si="16">SUM(D19:J19)</f>
        <v>33500512</v>
      </c>
    </row>
    <row r="20" spans="1:11" s="6" customFormat="1" ht="12" thickBot="1" x14ac:dyDescent="0.25">
      <c r="A20" s="10" t="s">
        <v>318</v>
      </c>
      <c r="B20" s="10" t="s">
        <v>89</v>
      </c>
      <c r="C20" s="14" t="s">
        <v>335</v>
      </c>
      <c r="D20" s="25">
        <v>31015123.448600002</v>
      </c>
      <c r="E20" s="26">
        <v>0</v>
      </c>
      <c r="F20" s="26">
        <v>0</v>
      </c>
      <c r="G20" s="26">
        <v>0</v>
      </c>
      <c r="H20" s="26">
        <v>0</v>
      </c>
      <c r="I20" s="26">
        <v>0</v>
      </c>
      <c r="J20" s="26">
        <v>0</v>
      </c>
      <c r="K20" s="27">
        <f t="shared" si="16"/>
        <v>31015123.448600002</v>
      </c>
    </row>
    <row r="21" spans="1:11" s="6" customFormat="1" ht="12" thickBot="1" x14ac:dyDescent="0.25">
      <c r="A21" s="19" t="s">
        <v>318</v>
      </c>
      <c r="B21" s="19" t="s">
        <v>89</v>
      </c>
      <c r="C21" s="28" t="s">
        <v>336</v>
      </c>
      <c r="D21" s="29">
        <f>D20/D19</f>
        <v>0.92581043085550463</v>
      </c>
      <c r="E21" s="30">
        <v>0</v>
      </c>
      <c r="F21" s="30">
        <v>0</v>
      </c>
      <c r="G21" s="30">
        <v>0</v>
      </c>
      <c r="H21" s="30">
        <v>0</v>
      </c>
      <c r="I21" s="30">
        <v>0</v>
      </c>
      <c r="J21" s="30">
        <v>0</v>
      </c>
      <c r="K21" s="29">
        <f t="shared" ref="K21" si="17">K20/K19</f>
        <v>0.92581043085550463</v>
      </c>
    </row>
    <row r="22" spans="1:11" s="6" customFormat="1" ht="12" thickBot="1" x14ac:dyDescent="0.25">
      <c r="A22" s="10" t="s">
        <v>318</v>
      </c>
      <c r="B22" s="10" t="s">
        <v>98</v>
      </c>
      <c r="C22" s="14" t="s">
        <v>20</v>
      </c>
      <c r="D22" s="25">
        <v>5544636</v>
      </c>
      <c r="E22" s="26">
        <v>0</v>
      </c>
      <c r="F22" s="26">
        <v>0</v>
      </c>
      <c r="G22" s="25">
        <v>9365000</v>
      </c>
      <c r="H22" s="26">
        <v>0</v>
      </c>
      <c r="I22" s="26">
        <v>0</v>
      </c>
      <c r="J22" s="26">
        <v>0</v>
      </c>
      <c r="K22" s="27">
        <f t="shared" ref="K22:K23" si="18">SUM(D22:J22)</f>
        <v>14909636</v>
      </c>
    </row>
    <row r="23" spans="1:11" s="6" customFormat="1" ht="12" thickBot="1" x14ac:dyDescent="0.25">
      <c r="A23" s="10" t="s">
        <v>318</v>
      </c>
      <c r="B23" s="10" t="s">
        <v>98</v>
      </c>
      <c r="C23" s="14" t="s">
        <v>335</v>
      </c>
      <c r="D23" s="25">
        <v>4527599.2988999998</v>
      </c>
      <c r="E23" s="26">
        <v>0</v>
      </c>
      <c r="F23" s="26">
        <v>0</v>
      </c>
      <c r="G23" s="25">
        <v>9115602.2179000005</v>
      </c>
      <c r="H23" s="26">
        <v>0</v>
      </c>
      <c r="I23" s="26">
        <v>0</v>
      </c>
      <c r="J23" s="26">
        <v>0</v>
      </c>
      <c r="K23" s="27">
        <f t="shared" si="18"/>
        <v>13643201.516800001</v>
      </c>
    </row>
    <row r="24" spans="1:11" s="6" customFormat="1" ht="12" thickBot="1" x14ac:dyDescent="0.25">
      <c r="A24" s="19" t="s">
        <v>318</v>
      </c>
      <c r="B24" s="19" t="s">
        <v>98</v>
      </c>
      <c r="C24" s="28" t="s">
        <v>336</v>
      </c>
      <c r="D24" s="29">
        <f>D23/D22</f>
        <v>0.81657286409784158</v>
      </c>
      <c r="E24" s="30">
        <v>0</v>
      </c>
      <c r="F24" s="30">
        <v>0</v>
      </c>
      <c r="G24" s="29">
        <f t="shared" ref="G24" si="19">G23/G22</f>
        <v>0.97336916368392956</v>
      </c>
      <c r="H24" s="30">
        <v>0</v>
      </c>
      <c r="I24" s="30">
        <v>0</v>
      </c>
      <c r="J24" s="30">
        <v>0</v>
      </c>
      <c r="K24" s="29">
        <f t="shared" ref="K24" si="20">K23/K22</f>
        <v>0.91505932920159827</v>
      </c>
    </row>
    <row r="25" spans="1:11" s="6" customFormat="1" ht="12" thickBot="1" x14ac:dyDescent="0.25">
      <c r="A25" s="10" t="s">
        <v>318</v>
      </c>
      <c r="B25" s="10" t="s">
        <v>104</v>
      </c>
      <c r="C25" s="14" t="s">
        <v>20</v>
      </c>
      <c r="D25" s="25">
        <v>38513868</v>
      </c>
      <c r="E25" s="31">
        <v>0</v>
      </c>
      <c r="F25" s="31">
        <v>0</v>
      </c>
      <c r="G25" s="25">
        <v>6751312.5</v>
      </c>
      <c r="H25" s="26">
        <v>0</v>
      </c>
      <c r="I25" s="26">
        <v>0</v>
      </c>
      <c r="J25" s="26">
        <v>0</v>
      </c>
      <c r="K25" s="27">
        <f t="shared" ref="K25:K26" si="21">SUM(D25:J25)</f>
        <v>45265180.5</v>
      </c>
    </row>
    <row r="26" spans="1:11" s="6" customFormat="1" ht="12" thickBot="1" x14ac:dyDescent="0.25">
      <c r="A26" s="10" t="s">
        <v>318</v>
      </c>
      <c r="B26" s="10" t="s">
        <v>104</v>
      </c>
      <c r="C26" s="14" t="s">
        <v>335</v>
      </c>
      <c r="D26" s="25">
        <v>35867201.640600003</v>
      </c>
      <c r="E26" s="31">
        <v>0</v>
      </c>
      <c r="F26" s="31">
        <v>0</v>
      </c>
      <c r="G26" s="25">
        <v>6748638.7400000002</v>
      </c>
      <c r="H26" s="26">
        <v>0</v>
      </c>
      <c r="I26" s="26"/>
      <c r="J26" s="26"/>
      <c r="K26" s="27">
        <f t="shared" si="21"/>
        <v>42615840.380600005</v>
      </c>
    </row>
    <row r="27" spans="1:11" s="6" customFormat="1" ht="12" thickBot="1" x14ac:dyDescent="0.25">
      <c r="A27" s="19" t="s">
        <v>318</v>
      </c>
      <c r="B27" s="19" t="s">
        <v>104</v>
      </c>
      <c r="C27" s="28" t="s">
        <v>336</v>
      </c>
      <c r="D27" s="29">
        <f>D26/D25</f>
        <v>0.93128017265365304</v>
      </c>
      <c r="E27" s="30">
        <v>0</v>
      </c>
      <c r="F27" s="30">
        <v>0</v>
      </c>
      <c r="G27" s="29">
        <f t="shared" ref="G27" si="22">G26/G25</f>
        <v>0.99960396441432686</v>
      </c>
      <c r="H27" s="30">
        <v>0</v>
      </c>
      <c r="I27" s="30">
        <v>0</v>
      </c>
      <c r="J27" s="30">
        <v>0</v>
      </c>
      <c r="K27" s="29">
        <f t="shared" ref="K27" si="23">K26/K25</f>
        <v>0.94147068253930866</v>
      </c>
    </row>
    <row r="28" spans="1:11" s="6" customFormat="1" ht="12" thickBot="1" x14ac:dyDescent="0.25">
      <c r="A28" s="10" t="s">
        <v>318</v>
      </c>
      <c r="B28" s="10" t="s">
        <v>337</v>
      </c>
      <c r="C28" s="14" t="s">
        <v>20</v>
      </c>
      <c r="D28" s="25">
        <v>11048826</v>
      </c>
      <c r="E28" s="26">
        <v>0</v>
      </c>
      <c r="F28" s="26">
        <v>0</v>
      </c>
      <c r="G28" s="26">
        <v>0</v>
      </c>
      <c r="H28" s="26">
        <v>0</v>
      </c>
      <c r="I28" s="26">
        <v>0</v>
      </c>
      <c r="J28" s="26">
        <v>0</v>
      </c>
      <c r="K28" s="27">
        <f t="shared" ref="K28:K29" si="24">SUM(D28:J28)</f>
        <v>11048826</v>
      </c>
    </row>
    <row r="29" spans="1:11" s="6" customFormat="1" ht="12" thickBot="1" x14ac:dyDescent="0.25">
      <c r="A29" s="10" t="s">
        <v>318</v>
      </c>
      <c r="B29" s="10" t="s">
        <v>337</v>
      </c>
      <c r="C29" s="14" t="s">
        <v>335</v>
      </c>
      <c r="D29" s="25">
        <v>9504443.8958999999</v>
      </c>
      <c r="E29" s="26"/>
      <c r="F29" s="26"/>
      <c r="G29" s="26">
        <v>0</v>
      </c>
      <c r="H29" s="26">
        <v>0</v>
      </c>
      <c r="I29" s="26"/>
      <c r="J29" s="26"/>
      <c r="K29" s="27">
        <f t="shared" si="24"/>
        <v>9504443.8958999999</v>
      </c>
    </row>
    <row r="30" spans="1:11" s="6" customFormat="1" ht="12" thickBot="1" x14ac:dyDescent="0.25">
      <c r="A30" s="19" t="s">
        <v>318</v>
      </c>
      <c r="B30" s="19" t="s">
        <v>337</v>
      </c>
      <c r="C30" s="28" t="s">
        <v>336</v>
      </c>
      <c r="D30" s="29">
        <f>D29/D28</f>
        <v>0.86022206304090587</v>
      </c>
      <c r="E30" s="30">
        <v>0</v>
      </c>
      <c r="F30" s="30">
        <v>0</v>
      </c>
      <c r="G30" s="30">
        <v>0</v>
      </c>
      <c r="H30" s="30">
        <v>0</v>
      </c>
      <c r="I30" s="30">
        <v>0</v>
      </c>
      <c r="J30" s="30">
        <v>0</v>
      </c>
      <c r="K30" s="29">
        <f t="shared" ref="K30" si="25">K29/K28</f>
        <v>0.86022206304090587</v>
      </c>
    </row>
    <row r="31" spans="1:11" s="6" customFormat="1" ht="12" thickBot="1" x14ac:dyDescent="0.25">
      <c r="A31" s="10" t="s">
        <v>318</v>
      </c>
      <c r="B31" s="10" t="s">
        <v>115</v>
      </c>
      <c r="C31" s="14" t="s">
        <v>20</v>
      </c>
      <c r="D31" s="25">
        <v>91081478.000000015</v>
      </c>
      <c r="E31" s="26">
        <v>0</v>
      </c>
      <c r="F31" s="26">
        <v>0</v>
      </c>
      <c r="G31" s="26">
        <v>0</v>
      </c>
      <c r="H31" s="26">
        <v>0</v>
      </c>
      <c r="I31" s="26">
        <v>0</v>
      </c>
      <c r="J31" s="26">
        <v>0</v>
      </c>
      <c r="K31" s="27">
        <f t="shared" ref="K31:K32" si="26">SUM(D31:J31)</f>
        <v>91081478.000000015</v>
      </c>
    </row>
    <row r="32" spans="1:11" s="6" customFormat="1" ht="12" thickBot="1" x14ac:dyDescent="0.25">
      <c r="A32" s="10" t="s">
        <v>318</v>
      </c>
      <c r="B32" s="10" t="s">
        <v>115</v>
      </c>
      <c r="C32" s="14" t="s">
        <v>335</v>
      </c>
      <c r="D32" s="25">
        <v>89036233.257499993</v>
      </c>
      <c r="E32" s="26"/>
      <c r="F32" s="26"/>
      <c r="G32" s="26">
        <v>0</v>
      </c>
      <c r="H32" s="26">
        <v>0</v>
      </c>
      <c r="I32" s="26"/>
      <c r="J32" s="26"/>
      <c r="K32" s="27">
        <f t="shared" si="26"/>
        <v>89036233.257499993</v>
      </c>
    </row>
    <row r="33" spans="1:11" s="6" customFormat="1" ht="12" thickBot="1" x14ac:dyDescent="0.25">
      <c r="A33" s="19" t="s">
        <v>318</v>
      </c>
      <c r="B33" s="19" t="s">
        <v>115</v>
      </c>
      <c r="C33" s="28" t="s">
        <v>336</v>
      </c>
      <c r="D33" s="29">
        <f>D32/D31</f>
        <v>0.97754488851728971</v>
      </c>
      <c r="E33" s="30">
        <v>0</v>
      </c>
      <c r="F33" s="30">
        <v>0</v>
      </c>
      <c r="G33" s="30">
        <v>0</v>
      </c>
      <c r="H33" s="30">
        <v>0</v>
      </c>
      <c r="I33" s="30">
        <v>0</v>
      </c>
      <c r="J33" s="30">
        <v>0</v>
      </c>
      <c r="K33" s="29">
        <f t="shared" ref="K33" si="27">K32/K31</f>
        <v>0.97754488851728971</v>
      </c>
    </row>
    <row r="34" spans="1:11" s="6" customFormat="1" ht="12" thickBot="1" x14ac:dyDescent="0.25">
      <c r="A34" s="10" t="s">
        <v>318</v>
      </c>
      <c r="B34" s="10" t="s">
        <v>122</v>
      </c>
      <c r="C34" s="14" t="s">
        <v>20</v>
      </c>
      <c r="D34" s="25">
        <v>83012793.999999985</v>
      </c>
      <c r="E34" s="26">
        <v>0</v>
      </c>
      <c r="F34" s="26">
        <v>0</v>
      </c>
      <c r="G34" s="26">
        <v>0</v>
      </c>
      <c r="H34" s="26">
        <v>0</v>
      </c>
      <c r="I34" s="26">
        <v>0</v>
      </c>
      <c r="J34" s="26">
        <v>0</v>
      </c>
      <c r="K34" s="27">
        <f t="shared" ref="K34:K35" si="28">SUM(D34:J34)</f>
        <v>83012793.999999985</v>
      </c>
    </row>
    <row r="35" spans="1:11" s="6" customFormat="1" ht="12" thickBot="1" x14ac:dyDescent="0.25">
      <c r="A35" s="10" t="s">
        <v>318</v>
      </c>
      <c r="B35" s="10" t="s">
        <v>122</v>
      </c>
      <c r="C35" s="14" t="s">
        <v>335</v>
      </c>
      <c r="D35" s="25">
        <v>78911142.909500003</v>
      </c>
      <c r="E35" s="26"/>
      <c r="F35" s="26"/>
      <c r="G35" s="26">
        <v>0</v>
      </c>
      <c r="H35" s="26">
        <v>0</v>
      </c>
      <c r="I35" s="26"/>
      <c r="J35" s="26"/>
      <c r="K35" s="27">
        <f t="shared" si="28"/>
        <v>78911142.909500003</v>
      </c>
    </row>
    <row r="36" spans="1:11" s="6" customFormat="1" ht="12" thickBot="1" x14ac:dyDescent="0.25">
      <c r="A36" s="19" t="s">
        <v>318</v>
      </c>
      <c r="B36" s="19" t="s">
        <v>122</v>
      </c>
      <c r="C36" s="28" t="s">
        <v>336</v>
      </c>
      <c r="D36" s="29">
        <f>D35/D34</f>
        <v>0.95059013324500341</v>
      </c>
      <c r="E36" s="30">
        <v>0</v>
      </c>
      <c r="F36" s="30">
        <v>0</v>
      </c>
      <c r="G36" s="30">
        <v>0</v>
      </c>
      <c r="H36" s="30">
        <v>0</v>
      </c>
      <c r="I36" s="30">
        <v>0</v>
      </c>
      <c r="J36" s="30">
        <v>0</v>
      </c>
      <c r="K36" s="29">
        <f t="shared" ref="K36" si="29">K35/K34</f>
        <v>0.95059013324500341</v>
      </c>
    </row>
    <row r="37" spans="1:11" s="6" customFormat="1" ht="12" thickBot="1" x14ac:dyDescent="0.25">
      <c r="A37" s="10" t="s">
        <v>318</v>
      </c>
      <c r="B37" s="10" t="s">
        <v>128</v>
      </c>
      <c r="C37" s="14" t="s">
        <v>20</v>
      </c>
      <c r="D37" s="25">
        <v>57189480</v>
      </c>
      <c r="E37" s="26">
        <v>0</v>
      </c>
      <c r="F37" s="26">
        <v>0</v>
      </c>
      <c r="G37" s="26">
        <v>0</v>
      </c>
      <c r="H37" s="26">
        <v>0</v>
      </c>
      <c r="I37" s="26">
        <v>0</v>
      </c>
      <c r="J37" s="26">
        <v>0</v>
      </c>
      <c r="K37" s="27">
        <f t="shared" ref="K37:K38" si="30">SUM(D37:J37)</f>
        <v>57189480</v>
      </c>
    </row>
    <row r="38" spans="1:11" s="6" customFormat="1" ht="12" thickBot="1" x14ac:dyDescent="0.25">
      <c r="A38" s="10" t="s">
        <v>318</v>
      </c>
      <c r="B38" s="10" t="s">
        <v>128</v>
      </c>
      <c r="C38" s="14" t="s">
        <v>335</v>
      </c>
      <c r="D38" s="25">
        <v>55222107.908</v>
      </c>
      <c r="E38" s="26">
        <v>0</v>
      </c>
      <c r="F38" s="26">
        <v>0</v>
      </c>
      <c r="G38" s="26">
        <v>0</v>
      </c>
      <c r="H38" s="26">
        <v>0</v>
      </c>
      <c r="I38" s="26">
        <v>0</v>
      </c>
      <c r="J38" s="26">
        <v>0</v>
      </c>
      <c r="K38" s="27">
        <f t="shared" si="30"/>
        <v>55222107.908</v>
      </c>
    </row>
    <row r="39" spans="1:11" s="6" customFormat="1" ht="12" thickBot="1" x14ac:dyDescent="0.25">
      <c r="A39" s="19" t="s">
        <v>318</v>
      </c>
      <c r="B39" s="19" t="s">
        <v>128</v>
      </c>
      <c r="C39" s="28" t="s">
        <v>336</v>
      </c>
      <c r="D39" s="29">
        <f>D38/D37</f>
        <v>0.96559905612011154</v>
      </c>
      <c r="E39" s="30">
        <v>0</v>
      </c>
      <c r="F39" s="30">
        <v>0</v>
      </c>
      <c r="G39" s="30">
        <v>0</v>
      </c>
      <c r="H39" s="30">
        <v>0</v>
      </c>
      <c r="I39" s="30">
        <v>0</v>
      </c>
      <c r="J39" s="30">
        <v>0</v>
      </c>
      <c r="K39" s="29">
        <f t="shared" ref="K39" si="31">K38/K37</f>
        <v>0.96559905612011154</v>
      </c>
    </row>
    <row r="40" spans="1:11" s="6" customFormat="1" ht="12" thickBot="1" x14ac:dyDescent="0.25">
      <c r="A40" s="10" t="s">
        <v>318</v>
      </c>
      <c r="B40" s="10" t="s">
        <v>134</v>
      </c>
      <c r="C40" s="14" t="s">
        <v>20</v>
      </c>
      <c r="D40" s="25">
        <v>13077654</v>
      </c>
      <c r="E40" s="26">
        <v>0</v>
      </c>
      <c r="F40" s="26">
        <v>0</v>
      </c>
      <c r="G40" s="26">
        <v>0</v>
      </c>
      <c r="H40" s="26">
        <v>0</v>
      </c>
      <c r="I40" s="26">
        <v>0</v>
      </c>
      <c r="J40" s="26">
        <v>0</v>
      </c>
      <c r="K40" s="27">
        <f t="shared" ref="K40:K41" si="32">SUM(D40:J40)</f>
        <v>13077654</v>
      </c>
    </row>
    <row r="41" spans="1:11" s="6" customFormat="1" ht="12" thickBot="1" x14ac:dyDescent="0.25">
      <c r="A41" s="10" t="s">
        <v>318</v>
      </c>
      <c r="B41" s="10" t="s">
        <v>134</v>
      </c>
      <c r="C41" s="14" t="s">
        <v>335</v>
      </c>
      <c r="D41" s="25">
        <v>10954325.311000001</v>
      </c>
      <c r="E41" s="26">
        <v>0</v>
      </c>
      <c r="F41" s="26">
        <v>0</v>
      </c>
      <c r="G41" s="26">
        <v>0</v>
      </c>
      <c r="H41" s="26">
        <v>0</v>
      </c>
      <c r="I41" s="26">
        <v>0</v>
      </c>
      <c r="J41" s="26">
        <v>0</v>
      </c>
      <c r="K41" s="27">
        <f t="shared" si="32"/>
        <v>10954325.311000001</v>
      </c>
    </row>
    <row r="42" spans="1:11" s="6" customFormat="1" ht="12" thickBot="1" x14ac:dyDescent="0.25">
      <c r="A42" s="19" t="s">
        <v>318</v>
      </c>
      <c r="B42" s="19" t="s">
        <v>134</v>
      </c>
      <c r="C42" s="28" t="s">
        <v>336</v>
      </c>
      <c r="D42" s="29">
        <f>D41/D40</f>
        <v>0.83763688127855351</v>
      </c>
      <c r="E42" s="30">
        <v>0</v>
      </c>
      <c r="F42" s="30">
        <v>0</v>
      </c>
      <c r="G42" s="30">
        <v>0</v>
      </c>
      <c r="H42" s="30">
        <v>0</v>
      </c>
      <c r="I42" s="30">
        <v>0</v>
      </c>
      <c r="J42" s="30">
        <v>0</v>
      </c>
      <c r="K42" s="29">
        <f t="shared" ref="K42" si="33">K41/K40</f>
        <v>0.83763688127855351</v>
      </c>
    </row>
    <row r="43" spans="1:11" s="6" customFormat="1" ht="12" thickBot="1" x14ac:dyDescent="0.25">
      <c r="A43" s="10" t="s">
        <v>318</v>
      </c>
      <c r="B43" s="10" t="s">
        <v>140</v>
      </c>
      <c r="C43" s="14" t="s">
        <v>20</v>
      </c>
      <c r="D43" s="25">
        <v>25524532</v>
      </c>
      <c r="E43" s="26">
        <v>0</v>
      </c>
      <c r="F43" s="26">
        <v>0</v>
      </c>
      <c r="G43" s="26">
        <v>0</v>
      </c>
      <c r="H43" s="26">
        <v>0</v>
      </c>
      <c r="I43" s="26">
        <v>0</v>
      </c>
      <c r="J43" s="26">
        <v>0</v>
      </c>
      <c r="K43" s="27">
        <f t="shared" ref="K43:K44" si="34">SUM(D43:J43)</f>
        <v>25524532</v>
      </c>
    </row>
    <row r="44" spans="1:11" s="6" customFormat="1" ht="12" thickBot="1" x14ac:dyDescent="0.25">
      <c r="A44" s="10" t="s">
        <v>318</v>
      </c>
      <c r="B44" s="10" t="s">
        <v>140</v>
      </c>
      <c r="C44" s="14" t="s">
        <v>335</v>
      </c>
      <c r="D44" s="25">
        <v>25148519.7645</v>
      </c>
      <c r="E44" s="26">
        <v>0</v>
      </c>
      <c r="F44" s="26">
        <v>0</v>
      </c>
      <c r="G44" s="26">
        <v>0</v>
      </c>
      <c r="H44" s="26">
        <v>0</v>
      </c>
      <c r="I44" s="26">
        <v>0</v>
      </c>
      <c r="J44" s="26">
        <v>0</v>
      </c>
      <c r="K44" s="27">
        <f t="shared" si="34"/>
        <v>25148519.7645</v>
      </c>
    </row>
    <row r="45" spans="1:11" s="6" customFormat="1" ht="12" thickBot="1" x14ac:dyDescent="0.25">
      <c r="A45" s="19" t="s">
        <v>318</v>
      </c>
      <c r="B45" s="19" t="s">
        <v>140</v>
      </c>
      <c r="C45" s="28" t="s">
        <v>336</v>
      </c>
      <c r="D45" s="29">
        <f>D44/D43</f>
        <v>0.98526859432721425</v>
      </c>
      <c r="E45" s="30">
        <v>0</v>
      </c>
      <c r="F45" s="30">
        <v>0</v>
      </c>
      <c r="G45" s="30">
        <v>0</v>
      </c>
      <c r="H45" s="30">
        <v>0</v>
      </c>
      <c r="I45" s="30">
        <v>0</v>
      </c>
      <c r="J45" s="30">
        <v>0</v>
      </c>
      <c r="K45" s="29">
        <f t="shared" ref="K45" si="35">K44/K43</f>
        <v>0.98526859432721425</v>
      </c>
    </row>
    <row r="46" spans="1:11" s="6" customFormat="1" ht="12" thickBot="1" x14ac:dyDescent="0.25">
      <c r="A46" s="10" t="s">
        <v>318</v>
      </c>
      <c r="B46" s="10" t="s">
        <v>149</v>
      </c>
      <c r="C46" s="14" t="s">
        <v>20</v>
      </c>
      <c r="D46" s="25">
        <v>62059268.999999993</v>
      </c>
      <c r="E46" s="26">
        <v>0</v>
      </c>
      <c r="F46" s="26">
        <v>0</v>
      </c>
      <c r="G46" s="26">
        <v>0</v>
      </c>
      <c r="H46" s="26">
        <v>0</v>
      </c>
      <c r="I46" s="26">
        <v>0</v>
      </c>
      <c r="J46" s="26">
        <v>0</v>
      </c>
      <c r="K46" s="27">
        <f t="shared" ref="K46:K47" si="36">SUM(D46:J46)</f>
        <v>62059268.999999993</v>
      </c>
    </row>
    <row r="47" spans="1:11" s="6" customFormat="1" ht="12" thickBot="1" x14ac:dyDescent="0.25">
      <c r="A47" s="10" t="s">
        <v>318</v>
      </c>
      <c r="B47" s="10" t="s">
        <v>149</v>
      </c>
      <c r="C47" s="14" t="s">
        <v>335</v>
      </c>
      <c r="D47" s="25">
        <v>60326861.607000001</v>
      </c>
      <c r="E47" s="26">
        <v>0</v>
      </c>
      <c r="F47" s="26">
        <v>0</v>
      </c>
      <c r="G47" s="26">
        <v>0</v>
      </c>
      <c r="H47" s="26">
        <v>0</v>
      </c>
      <c r="I47" s="26">
        <v>0</v>
      </c>
      <c r="J47" s="26">
        <v>0</v>
      </c>
      <c r="K47" s="27">
        <f t="shared" si="36"/>
        <v>60326861.607000001</v>
      </c>
    </row>
    <row r="48" spans="1:11" s="6" customFormat="1" ht="12" thickBot="1" x14ac:dyDescent="0.25">
      <c r="A48" s="19" t="s">
        <v>318</v>
      </c>
      <c r="B48" s="19" t="s">
        <v>149</v>
      </c>
      <c r="C48" s="28" t="s">
        <v>336</v>
      </c>
      <c r="D48" s="29">
        <f>D47/D46</f>
        <v>0.97208463101619857</v>
      </c>
      <c r="E48" s="30">
        <v>0</v>
      </c>
      <c r="F48" s="30">
        <v>0</v>
      </c>
      <c r="G48" s="30">
        <v>0</v>
      </c>
      <c r="H48" s="30">
        <v>0</v>
      </c>
      <c r="I48" s="30">
        <v>0</v>
      </c>
      <c r="J48" s="30">
        <v>0</v>
      </c>
      <c r="K48" s="29">
        <f t="shared" ref="K48" si="37">K47/K46</f>
        <v>0.97208463101619857</v>
      </c>
    </row>
    <row r="49" spans="1:11" s="6" customFormat="1" ht="12" thickBot="1" x14ac:dyDescent="0.25">
      <c r="A49" s="10" t="s">
        <v>318</v>
      </c>
      <c r="B49" s="10" t="s">
        <v>156</v>
      </c>
      <c r="C49" s="14" t="s">
        <v>20</v>
      </c>
      <c r="D49" s="25">
        <v>18256936</v>
      </c>
      <c r="E49" s="26">
        <v>0</v>
      </c>
      <c r="F49" s="26">
        <v>0</v>
      </c>
      <c r="G49" s="26">
        <v>0</v>
      </c>
      <c r="H49" s="26">
        <v>0</v>
      </c>
      <c r="I49" s="26">
        <v>0</v>
      </c>
      <c r="J49" s="26">
        <v>0</v>
      </c>
      <c r="K49" s="27">
        <f t="shared" ref="K49:K50" si="38">SUM(D49:J49)</f>
        <v>18256936</v>
      </c>
    </row>
    <row r="50" spans="1:11" s="6" customFormat="1" ht="12" thickBot="1" x14ac:dyDescent="0.25">
      <c r="A50" s="10" t="s">
        <v>318</v>
      </c>
      <c r="B50" s="10" t="s">
        <v>156</v>
      </c>
      <c r="C50" s="14" t="s">
        <v>335</v>
      </c>
      <c r="D50" s="25">
        <v>17878803.471999999</v>
      </c>
      <c r="E50" s="26">
        <v>0</v>
      </c>
      <c r="F50" s="26">
        <v>0</v>
      </c>
      <c r="G50" s="26">
        <v>0</v>
      </c>
      <c r="H50" s="26">
        <v>0</v>
      </c>
      <c r="I50" s="26">
        <v>0</v>
      </c>
      <c r="J50" s="26">
        <v>0</v>
      </c>
      <c r="K50" s="27">
        <f t="shared" si="38"/>
        <v>17878803.471999999</v>
      </c>
    </row>
    <row r="51" spans="1:11" s="6" customFormat="1" ht="12" thickBot="1" x14ac:dyDescent="0.25">
      <c r="A51" s="19" t="s">
        <v>318</v>
      </c>
      <c r="B51" s="19" t="s">
        <v>156</v>
      </c>
      <c r="C51" s="28" t="s">
        <v>336</v>
      </c>
      <c r="D51" s="29">
        <f>D50/D49</f>
        <v>0.97928828101276133</v>
      </c>
      <c r="E51" s="30">
        <v>0</v>
      </c>
      <c r="F51" s="30">
        <v>0</v>
      </c>
      <c r="G51" s="30">
        <v>0</v>
      </c>
      <c r="H51" s="30">
        <v>0</v>
      </c>
      <c r="I51" s="30">
        <v>0</v>
      </c>
      <c r="J51" s="30">
        <v>0</v>
      </c>
      <c r="K51" s="29">
        <f t="shared" ref="K51" si="39">K50/K49</f>
        <v>0.97928828101276133</v>
      </c>
    </row>
    <row r="52" spans="1:11" s="6" customFormat="1" ht="12" thickBot="1" x14ac:dyDescent="0.25">
      <c r="A52" s="10" t="s">
        <v>318</v>
      </c>
      <c r="B52" s="10" t="s">
        <v>163</v>
      </c>
      <c r="C52" s="14" t="s">
        <v>20</v>
      </c>
      <c r="D52" s="25">
        <v>260393438</v>
      </c>
      <c r="E52" s="26">
        <v>0</v>
      </c>
      <c r="F52" s="26">
        <v>0</v>
      </c>
      <c r="G52" s="26">
        <v>0</v>
      </c>
      <c r="H52" s="26">
        <v>0</v>
      </c>
      <c r="I52" s="26">
        <v>0</v>
      </c>
      <c r="J52" s="26">
        <v>0</v>
      </c>
      <c r="K52" s="27">
        <f t="shared" ref="K52:K53" si="40">SUM(D52:J52)</f>
        <v>260393438</v>
      </c>
    </row>
    <row r="53" spans="1:11" s="6" customFormat="1" ht="12" thickBot="1" x14ac:dyDescent="0.25">
      <c r="A53" s="10" t="s">
        <v>318</v>
      </c>
      <c r="B53" s="10" t="s">
        <v>163</v>
      </c>
      <c r="C53" s="14" t="s">
        <v>335</v>
      </c>
      <c r="D53" s="25">
        <v>256714902.5835</v>
      </c>
      <c r="E53" s="26">
        <v>0</v>
      </c>
      <c r="F53" s="26">
        <v>0</v>
      </c>
      <c r="G53" s="26">
        <v>0</v>
      </c>
      <c r="H53" s="26">
        <v>0</v>
      </c>
      <c r="I53" s="26">
        <v>0</v>
      </c>
      <c r="J53" s="26">
        <v>0</v>
      </c>
      <c r="K53" s="27">
        <f t="shared" si="40"/>
        <v>256714902.5835</v>
      </c>
    </row>
    <row r="54" spans="1:11" s="6" customFormat="1" ht="12" thickBot="1" x14ac:dyDescent="0.25">
      <c r="A54" s="19" t="s">
        <v>318</v>
      </c>
      <c r="B54" s="19" t="s">
        <v>163</v>
      </c>
      <c r="C54" s="28" t="s">
        <v>336</v>
      </c>
      <c r="D54" s="29">
        <f>D53/D52</f>
        <v>0.98587316391398461</v>
      </c>
      <c r="E54" s="30">
        <v>0</v>
      </c>
      <c r="F54" s="30">
        <v>0</v>
      </c>
      <c r="G54" s="30">
        <v>0</v>
      </c>
      <c r="H54" s="30">
        <v>0</v>
      </c>
      <c r="I54" s="30">
        <v>0</v>
      </c>
      <c r="J54" s="30">
        <v>0</v>
      </c>
      <c r="K54" s="29">
        <f t="shared" ref="K54" si="41">K53/K52</f>
        <v>0.98587316391398461</v>
      </c>
    </row>
    <row r="55" spans="1:11" s="6" customFormat="1" ht="12" thickBot="1" x14ac:dyDescent="0.25">
      <c r="A55" s="10" t="s">
        <v>318</v>
      </c>
      <c r="B55" s="10" t="s">
        <v>169</v>
      </c>
      <c r="C55" s="14" t="s">
        <v>20</v>
      </c>
      <c r="D55" s="25">
        <v>150227964</v>
      </c>
      <c r="E55" s="25">
        <v>1091773991</v>
      </c>
      <c r="F55" s="25">
        <v>9099451</v>
      </c>
      <c r="G55" s="25">
        <v>772626122</v>
      </c>
      <c r="H55" s="25">
        <v>609311795.5</v>
      </c>
      <c r="I55" s="25">
        <v>11480103</v>
      </c>
      <c r="J55" s="25">
        <v>15040000</v>
      </c>
      <c r="K55" s="27">
        <f t="shared" ref="K55:K56" si="42">SUM(D55:J55)</f>
        <v>2659559426.5</v>
      </c>
    </row>
    <row r="56" spans="1:11" s="6" customFormat="1" ht="12" thickBot="1" x14ac:dyDescent="0.25">
      <c r="A56" s="10" t="s">
        <v>318</v>
      </c>
      <c r="B56" s="10" t="s">
        <v>169</v>
      </c>
      <c r="C56" s="14" t="s">
        <v>335</v>
      </c>
      <c r="D56" s="25">
        <v>146639255.91549999</v>
      </c>
      <c r="E56" s="25">
        <v>1061194704.7768999</v>
      </c>
      <c r="F56" s="25">
        <v>8797256.4771999996</v>
      </c>
      <c r="G56" s="25">
        <v>762701953.22360003</v>
      </c>
      <c r="H56" s="25">
        <v>598004782.68370008</v>
      </c>
      <c r="I56" s="25">
        <v>11480103</v>
      </c>
      <c r="J56" s="31">
        <v>0</v>
      </c>
      <c r="K56" s="27">
        <f t="shared" si="42"/>
        <v>2588818056.0769</v>
      </c>
    </row>
    <row r="57" spans="1:11" s="6" customFormat="1" ht="12" thickBot="1" x14ac:dyDescent="0.25">
      <c r="A57" s="19" t="s">
        <v>318</v>
      </c>
      <c r="B57" s="19" t="s">
        <v>169</v>
      </c>
      <c r="C57" s="28" t="s">
        <v>336</v>
      </c>
      <c r="D57" s="29">
        <f>D56/D55</f>
        <v>0.97611158409562138</v>
      </c>
      <c r="E57" s="29">
        <f t="shared" ref="E57" si="43">E56/E55</f>
        <v>0.97199119371300347</v>
      </c>
      <c r="F57" s="29">
        <f t="shared" ref="F57" si="44">F56/F55</f>
        <v>0.96678980712133067</v>
      </c>
      <c r="G57" s="29">
        <f t="shared" ref="G57" si="45">G56/G55</f>
        <v>0.98715527666769731</v>
      </c>
      <c r="H57" s="29">
        <f t="shared" ref="H57" si="46">H56/H55</f>
        <v>0.98144297730684604</v>
      </c>
      <c r="I57" s="29">
        <f t="shared" ref="I57" si="47">I56/I55</f>
        <v>1</v>
      </c>
      <c r="J57" s="30">
        <f t="shared" ref="J57:K57" si="48">J56/J55</f>
        <v>0</v>
      </c>
      <c r="K57" s="29">
        <f t="shared" si="48"/>
        <v>0.97340109428718569</v>
      </c>
    </row>
    <row r="58" spans="1:11" s="6" customFormat="1" ht="12" thickBot="1" x14ac:dyDescent="0.25">
      <c r="A58" s="10" t="s">
        <v>318</v>
      </c>
      <c r="B58" s="10" t="s">
        <v>175</v>
      </c>
      <c r="C58" s="14" t="s">
        <v>20</v>
      </c>
      <c r="D58" s="25">
        <v>84637304</v>
      </c>
      <c r="E58" s="31">
        <v>0</v>
      </c>
      <c r="F58" s="25">
        <v>2000000</v>
      </c>
      <c r="G58" s="25">
        <v>171124108.19999999</v>
      </c>
      <c r="H58" s="26">
        <v>0</v>
      </c>
      <c r="I58" s="26">
        <v>0</v>
      </c>
      <c r="J58" s="26">
        <v>0</v>
      </c>
      <c r="K58" s="27">
        <f t="shared" ref="K58:K59" si="49">SUM(D58:J58)</f>
        <v>257761412.19999999</v>
      </c>
    </row>
    <row r="59" spans="1:11" s="6" customFormat="1" ht="12" thickBot="1" x14ac:dyDescent="0.25">
      <c r="A59" s="10" t="s">
        <v>318</v>
      </c>
      <c r="B59" s="10" t="s">
        <v>175</v>
      </c>
      <c r="C59" s="14" t="s">
        <v>335</v>
      </c>
      <c r="D59" s="25">
        <v>84398869.457499996</v>
      </c>
      <c r="E59" s="31">
        <v>0</v>
      </c>
      <c r="F59" s="25">
        <v>295291.07199999999</v>
      </c>
      <c r="G59" s="25">
        <v>134129134.6295</v>
      </c>
      <c r="H59" s="26">
        <v>0</v>
      </c>
      <c r="I59" s="26">
        <v>0</v>
      </c>
      <c r="J59" s="26">
        <v>0</v>
      </c>
      <c r="K59" s="27">
        <f t="shared" si="49"/>
        <v>218823295.15899998</v>
      </c>
    </row>
    <row r="60" spans="1:11" s="6" customFormat="1" ht="12" thickBot="1" x14ac:dyDescent="0.25">
      <c r="A60" s="19" t="s">
        <v>318</v>
      </c>
      <c r="B60" s="19" t="s">
        <v>175</v>
      </c>
      <c r="C60" s="28" t="s">
        <v>336</v>
      </c>
      <c r="D60" s="29">
        <f>D59/D58</f>
        <v>0.99718286699562164</v>
      </c>
      <c r="E60" s="30">
        <v>0</v>
      </c>
      <c r="F60" s="29">
        <f t="shared" ref="F60" si="50">F59/F58</f>
        <v>0.14764553599999999</v>
      </c>
      <c r="G60" s="29">
        <f t="shared" ref="G60" si="51">G59/G58</f>
        <v>0.78381202999601673</v>
      </c>
      <c r="H60" s="30">
        <v>0</v>
      </c>
      <c r="I60" s="30">
        <v>0</v>
      </c>
      <c r="J60" s="30">
        <v>0</v>
      </c>
      <c r="K60" s="29">
        <f t="shared" ref="K60" si="52">K59/K58</f>
        <v>0.84893736921806018</v>
      </c>
    </row>
    <row r="61" spans="1:11" s="6" customFormat="1" ht="12" thickBot="1" x14ac:dyDescent="0.25">
      <c r="A61" s="10" t="s">
        <v>318</v>
      </c>
      <c r="B61" s="10" t="s">
        <v>180</v>
      </c>
      <c r="C61" s="14" t="s">
        <v>20</v>
      </c>
      <c r="D61" s="25">
        <v>61370589.999999993</v>
      </c>
      <c r="E61" s="31">
        <v>0</v>
      </c>
      <c r="F61" s="31">
        <v>0</v>
      </c>
      <c r="G61" s="25">
        <v>7000000</v>
      </c>
      <c r="H61" s="26">
        <v>0</v>
      </c>
      <c r="I61" s="26">
        <v>0</v>
      </c>
      <c r="J61" s="26">
        <v>0</v>
      </c>
      <c r="K61" s="27">
        <f t="shared" ref="K61:K62" si="53">SUM(D61:J61)</f>
        <v>68370590</v>
      </c>
    </row>
    <row r="62" spans="1:11" s="6" customFormat="1" ht="12" thickBot="1" x14ac:dyDescent="0.25">
      <c r="A62" s="10" t="s">
        <v>318</v>
      </c>
      <c r="B62" s="10" t="s">
        <v>180</v>
      </c>
      <c r="C62" s="14" t="s">
        <v>335</v>
      </c>
      <c r="D62" s="25">
        <v>60775022.017499998</v>
      </c>
      <c r="E62" s="31">
        <v>0</v>
      </c>
      <c r="F62" s="31">
        <v>0</v>
      </c>
      <c r="G62" s="25">
        <v>5800000</v>
      </c>
      <c r="H62" s="26">
        <v>0</v>
      </c>
      <c r="I62" s="26">
        <v>0</v>
      </c>
      <c r="J62" s="26">
        <v>0</v>
      </c>
      <c r="K62" s="27">
        <f t="shared" si="53"/>
        <v>66575022.017499998</v>
      </c>
    </row>
    <row r="63" spans="1:11" s="6" customFormat="1" ht="12" thickBot="1" x14ac:dyDescent="0.25">
      <c r="A63" s="19" t="s">
        <v>318</v>
      </c>
      <c r="B63" s="19" t="s">
        <v>180</v>
      </c>
      <c r="C63" s="28" t="s">
        <v>336</v>
      </c>
      <c r="D63" s="29">
        <f>D62/D61</f>
        <v>0.99029554738678582</v>
      </c>
      <c r="E63" s="30">
        <v>0</v>
      </c>
      <c r="F63" s="30">
        <v>0</v>
      </c>
      <c r="G63" s="29">
        <f t="shared" ref="G63" si="54">G62/G61</f>
        <v>0.82857142857142863</v>
      </c>
      <c r="H63" s="30">
        <v>0</v>
      </c>
      <c r="I63" s="30">
        <v>0</v>
      </c>
      <c r="J63" s="30">
        <v>0</v>
      </c>
      <c r="K63" s="29">
        <f t="shared" ref="K63" si="55">K62/K61</f>
        <v>0.97373771408876242</v>
      </c>
    </row>
    <row r="64" spans="1:11" s="6" customFormat="1" ht="12" thickBot="1" x14ac:dyDescent="0.25">
      <c r="A64" s="10" t="s">
        <v>318</v>
      </c>
      <c r="B64" s="10" t="s">
        <v>184</v>
      </c>
      <c r="C64" s="14" t="s">
        <v>20</v>
      </c>
      <c r="D64" s="25">
        <v>53017828</v>
      </c>
      <c r="E64" s="31">
        <v>0</v>
      </c>
      <c r="F64" s="31">
        <v>0</v>
      </c>
      <c r="G64" s="25">
        <v>18000000</v>
      </c>
      <c r="H64" s="26">
        <v>0</v>
      </c>
      <c r="I64" s="26">
        <v>0</v>
      </c>
      <c r="J64" s="26">
        <v>0</v>
      </c>
      <c r="K64" s="27">
        <f t="shared" ref="K64:K65" si="56">SUM(D64:J64)</f>
        <v>71017828</v>
      </c>
    </row>
    <row r="65" spans="1:11" s="6" customFormat="1" ht="12" thickBot="1" x14ac:dyDescent="0.25">
      <c r="A65" s="10" t="s">
        <v>318</v>
      </c>
      <c r="B65" s="10" t="s">
        <v>184</v>
      </c>
      <c r="C65" s="14" t="s">
        <v>335</v>
      </c>
      <c r="D65" s="25">
        <v>52718922.4375</v>
      </c>
      <c r="E65" s="31">
        <v>0</v>
      </c>
      <c r="F65" s="31">
        <v>0</v>
      </c>
      <c r="G65" s="25">
        <v>9734602.1999999993</v>
      </c>
      <c r="H65" s="26">
        <v>0</v>
      </c>
      <c r="I65" s="26">
        <v>0</v>
      </c>
      <c r="J65" s="26">
        <v>0</v>
      </c>
      <c r="K65" s="27">
        <f t="shared" si="56"/>
        <v>62453524.637500003</v>
      </c>
    </row>
    <row r="66" spans="1:11" s="6" customFormat="1" ht="12" thickBot="1" x14ac:dyDescent="0.25">
      <c r="A66" s="19" t="s">
        <v>318</v>
      </c>
      <c r="B66" s="19" t="s">
        <v>184</v>
      </c>
      <c r="C66" s="28" t="s">
        <v>336</v>
      </c>
      <c r="D66" s="29">
        <f>D65/D64</f>
        <v>0.99436216884441209</v>
      </c>
      <c r="E66" s="30">
        <v>0</v>
      </c>
      <c r="F66" s="30">
        <v>0</v>
      </c>
      <c r="G66" s="29">
        <f t="shared" ref="G66" si="57">G65/G64</f>
        <v>0.54081123333333325</v>
      </c>
      <c r="H66" s="30">
        <v>0</v>
      </c>
      <c r="I66" s="30">
        <v>0</v>
      </c>
      <c r="J66" s="30">
        <v>0</v>
      </c>
      <c r="K66" s="29">
        <f t="shared" ref="K66" si="58">K65/K64</f>
        <v>0.87940628988963165</v>
      </c>
    </row>
    <row r="67" spans="1:11" s="6" customFormat="1" ht="12" thickBot="1" x14ac:dyDescent="0.25">
      <c r="A67" s="10" t="s">
        <v>318</v>
      </c>
      <c r="B67" s="10" t="s">
        <v>189</v>
      </c>
      <c r="C67" s="14" t="s">
        <v>20</v>
      </c>
      <c r="D67" s="25">
        <v>46475094</v>
      </c>
      <c r="E67" s="26">
        <v>0</v>
      </c>
      <c r="F67" s="26">
        <v>0</v>
      </c>
      <c r="G67" s="26">
        <v>0</v>
      </c>
      <c r="H67" s="26">
        <v>0</v>
      </c>
      <c r="I67" s="26">
        <v>0</v>
      </c>
      <c r="J67" s="26">
        <v>0</v>
      </c>
      <c r="K67" s="27">
        <f t="shared" ref="K67:K68" si="59">SUM(D67:J67)</f>
        <v>46475094</v>
      </c>
    </row>
    <row r="68" spans="1:11" s="6" customFormat="1" ht="12" thickBot="1" x14ac:dyDescent="0.25">
      <c r="A68" s="10" t="s">
        <v>318</v>
      </c>
      <c r="B68" s="10" t="s">
        <v>189</v>
      </c>
      <c r="C68" s="14" t="s">
        <v>335</v>
      </c>
      <c r="D68" s="25">
        <v>46307333.810000002</v>
      </c>
      <c r="E68" s="26">
        <v>0</v>
      </c>
      <c r="F68" s="26">
        <v>0</v>
      </c>
      <c r="G68" s="26">
        <v>0</v>
      </c>
      <c r="H68" s="26">
        <v>0</v>
      </c>
      <c r="I68" s="26">
        <v>0</v>
      </c>
      <c r="J68" s="26">
        <v>0</v>
      </c>
      <c r="K68" s="27">
        <f t="shared" si="59"/>
        <v>46307333.810000002</v>
      </c>
    </row>
    <row r="69" spans="1:11" s="6" customFormat="1" ht="12" thickBot="1" x14ac:dyDescent="0.25">
      <c r="A69" s="19" t="s">
        <v>318</v>
      </c>
      <c r="B69" s="19" t="s">
        <v>189</v>
      </c>
      <c r="C69" s="28" t="s">
        <v>336</v>
      </c>
      <c r="D69" s="29">
        <f>D68/D67</f>
        <v>0.99639032058762489</v>
      </c>
      <c r="E69" s="30">
        <v>0</v>
      </c>
      <c r="F69" s="30">
        <v>0</v>
      </c>
      <c r="G69" s="30">
        <v>0</v>
      </c>
      <c r="H69" s="30">
        <v>0</v>
      </c>
      <c r="I69" s="30">
        <v>0</v>
      </c>
      <c r="J69" s="30">
        <v>0</v>
      </c>
      <c r="K69" s="29">
        <f t="shared" ref="K69" si="60">K68/K67</f>
        <v>0.99639032058762489</v>
      </c>
    </row>
    <row r="70" spans="1:11" s="6" customFormat="1" ht="12" thickBot="1" x14ac:dyDescent="0.25">
      <c r="A70" s="10" t="s">
        <v>318</v>
      </c>
      <c r="B70" s="10" t="s">
        <v>192</v>
      </c>
      <c r="C70" s="14" t="s">
        <v>20</v>
      </c>
      <c r="D70" s="25">
        <v>51124378</v>
      </c>
      <c r="E70" s="26">
        <v>0</v>
      </c>
      <c r="F70" s="26">
        <v>0</v>
      </c>
      <c r="G70" s="26">
        <v>0</v>
      </c>
      <c r="H70" s="26">
        <v>0</v>
      </c>
      <c r="I70" s="26">
        <v>0</v>
      </c>
      <c r="J70" s="26">
        <v>0</v>
      </c>
      <c r="K70" s="27">
        <f t="shared" ref="K70:K71" si="61">SUM(D70:J70)</f>
        <v>51124378</v>
      </c>
    </row>
    <row r="71" spans="1:11" s="6" customFormat="1" ht="12" thickBot="1" x14ac:dyDescent="0.25">
      <c r="A71" s="10" t="s">
        <v>318</v>
      </c>
      <c r="B71" s="10" t="s">
        <v>192</v>
      </c>
      <c r="C71" s="14" t="s">
        <v>335</v>
      </c>
      <c r="D71" s="25">
        <v>50956620.880000003</v>
      </c>
      <c r="E71" s="26">
        <v>0</v>
      </c>
      <c r="F71" s="26">
        <v>0</v>
      </c>
      <c r="G71" s="26">
        <v>0</v>
      </c>
      <c r="H71" s="26">
        <v>0</v>
      </c>
      <c r="I71" s="26">
        <v>0</v>
      </c>
      <c r="J71" s="26">
        <v>0</v>
      </c>
      <c r="K71" s="27">
        <f t="shared" si="61"/>
        <v>50956620.880000003</v>
      </c>
    </row>
    <row r="72" spans="1:11" s="6" customFormat="1" ht="12" thickBot="1" x14ac:dyDescent="0.25">
      <c r="A72" s="19" t="s">
        <v>318</v>
      </c>
      <c r="B72" s="19" t="s">
        <v>192</v>
      </c>
      <c r="C72" s="28" t="s">
        <v>336</v>
      </c>
      <c r="D72" s="29">
        <f>D71/D70</f>
        <v>0.99671864721757597</v>
      </c>
      <c r="E72" s="30">
        <v>0</v>
      </c>
      <c r="F72" s="30">
        <v>0</v>
      </c>
      <c r="G72" s="30">
        <v>0</v>
      </c>
      <c r="H72" s="30">
        <v>0</v>
      </c>
      <c r="I72" s="30">
        <v>0</v>
      </c>
      <c r="J72" s="30">
        <v>0</v>
      </c>
      <c r="K72" s="29">
        <f t="shared" ref="K72" si="62">K71/K70</f>
        <v>0.99671864721757597</v>
      </c>
    </row>
    <row r="73" spans="1:11" s="6" customFormat="1" ht="12" thickBot="1" x14ac:dyDescent="0.25">
      <c r="A73" s="10" t="s">
        <v>318</v>
      </c>
      <c r="B73" s="10" t="s">
        <v>196</v>
      </c>
      <c r="C73" s="14" t="s">
        <v>20</v>
      </c>
      <c r="D73" s="25">
        <v>19882582</v>
      </c>
      <c r="E73" s="31">
        <v>0</v>
      </c>
      <c r="F73" s="31">
        <v>0</v>
      </c>
      <c r="G73" s="25">
        <v>10000000</v>
      </c>
      <c r="H73" s="26">
        <v>0</v>
      </c>
      <c r="I73" s="26">
        <v>0</v>
      </c>
      <c r="J73" s="26">
        <v>0</v>
      </c>
      <c r="K73" s="27">
        <f t="shared" ref="K73:K74" si="63">SUM(D73:J73)</f>
        <v>29882582</v>
      </c>
    </row>
    <row r="74" spans="1:11" s="6" customFormat="1" ht="12" thickBot="1" x14ac:dyDescent="0.25">
      <c r="A74" s="10" t="s">
        <v>318</v>
      </c>
      <c r="B74" s="10" t="s">
        <v>196</v>
      </c>
      <c r="C74" s="14" t="s">
        <v>335</v>
      </c>
      <c r="D74" s="25">
        <v>17939514.971000001</v>
      </c>
      <c r="E74" s="31">
        <v>0</v>
      </c>
      <c r="F74" s="31">
        <v>0</v>
      </c>
      <c r="G74" s="25">
        <v>2323078.6789000002</v>
      </c>
      <c r="H74" s="26">
        <v>0</v>
      </c>
      <c r="I74" s="26">
        <v>0</v>
      </c>
      <c r="J74" s="26">
        <v>0</v>
      </c>
      <c r="K74" s="27">
        <f t="shared" si="63"/>
        <v>20262593.649900001</v>
      </c>
    </row>
    <row r="75" spans="1:11" s="6" customFormat="1" ht="12" thickBot="1" x14ac:dyDescent="0.25">
      <c r="A75" s="19" t="s">
        <v>318</v>
      </c>
      <c r="B75" s="19" t="s">
        <v>196</v>
      </c>
      <c r="C75" s="28" t="s">
        <v>336</v>
      </c>
      <c r="D75" s="29">
        <f>D74/D73</f>
        <v>0.90227290253348391</v>
      </c>
      <c r="E75" s="30">
        <v>0</v>
      </c>
      <c r="F75" s="30">
        <v>0</v>
      </c>
      <c r="G75" s="29">
        <f t="shared" ref="G75" si="64">G74/G73</f>
        <v>0.23230786789000002</v>
      </c>
      <c r="H75" s="30">
        <v>0</v>
      </c>
      <c r="I75" s="30">
        <v>0</v>
      </c>
      <c r="J75" s="30">
        <v>0</v>
      </c>
      <c r="K75" s="29">
        <f t="shared" ref="K75" si="65">K74/K73</f>
        <v>0.67807372367956698</v>
      </c>
    </row>
    <row r="76" spans="1:11" s="6" customFormat="1" ht="12" thickBot="1" x14ac:dyDescent="0.25">
      <c r="A76" s="10" t="s">
        <v>318</v>
      </c>
      <c r="B76" s="10" t="s">
        <v>203</v>
      </c>
      <c r="C76" s="14" t="s">
        <v>20</v>
      </c>
      <c r="D76" s="25">
        <v>28082496</v>
      </c>
      <c r="E76" s="26">
        <v>0</v>
      </c>
      <c r="F76" s="26">
        <v>0</v>
      </c>
      <c r="G76" s="26">
        <v>0</v>
      </c>
      <c r="H76" s="26">
        <v>0</v>
      </c>
      <c r="I76" s="26">
        <v>0</v>
      </c>
      <c r="J76" s="26">
        <v>0</v>
      </c>
      <c r="K76" s="27">
        <f t="shared" ref="K76:K77" si="66">SUM(D76:J76)</f>
        <v>28082496</v>
      </c>
    </row>
    <row r="77" spans="1:11" s="6" customFormat="1" ht="12" thickBot="1" x14ac:dyDescent="0.25">
      <c r="A77" s="10" t="s">
        <v>318</v>
      </c>
      <c r="B77" s="10" t="s">
        <v>203</v>
      </c>
      <c r="C77" s="14" t="s">
        <v>335</v>
      </c>
      <c r="D77" s="25">
        <v>27301770.25</v>
      </c>
      <c r="E77" s="26">
        <v>0</v>
      </c>
      <c r="F77" s="26">
        <v>0</v>
      </c>
      <c r="G77" s="26">
        <v>0</v>
      </c>
      <c r="H77" s="26">
        <v>0</v>
      </c>
      <c r="I77" s="26">
        <v>0</v>
      </c>
      <c r="J77" s="26">
        <v>0</v>
      </c>
      <c r="K77" s="27">
        <f t="shared" si="66"/>
        <v>27301770.25</v>
      </c>
    </row>
    <row r="78" spans="1:11" s="6" customFormat="1" ht="12" thickBot="1" x14ac:dyDescent="0.25">
      <c r="A78" s="19" t="s">
        <v>318</v>
      </c>
      <c r="B78" s="19" t="s">
        <v>203</v>
      </c>
      <c r="C78" s="28" t="s">
        <v>336</v>
      </c>
      <c r="D78" s="29">
        <f>D77/D76</f>
        <v>0.97219884763804476</v>
      </c>
      <c r="E78" s="30">
        <v>0</v>
      </c>
      <c r="F78" s="30">
        <v>0</v>
      </c>
      <c r="G78" s="30">
        <v>0</v>
      </c>
      <c r="H78" s="30">
        <v>0</v>
      </c>
      <c r="I78" s="30">
        <v>0</v>
      </c>
      <c r="J78" s="30">
        <v>0</v>
      </c>
      <c r="K78" s="29">
        <f t="shared" ref="K78" si="67">K77/K76</f>
        <v>0.97219884763804476</v>
      </c>
    </row>
    <row r="79" spans="1:11" s="6" customFormat="1" ht="12" thickBot="1" x14ac:dyDescent="0.25">
      <c r="A79" s="10" t="s">
        <v>318</v>
      </c>
      <c r="B79" s="10" t="s">
        <v>208</v>
      </c>
      <c r="C79" s="14" t="s">
        <v>20</v>
      </c>
      <c r="D79" s="25">
        <v>8056806</v>
      </c>
      <c r="E79" s="25">
        <v>1500000</v>
      </c>
      <c r="F79" s="26">
        <v>0</v>
      </c>
      <c r="G79" s="26">
        <v>0</v>
      </c>
      <c r="H79" s="26">
        <v>0</v>
      </c>
      <c r="I79" s="26">
        <v>0</v>
      </c>
      <c r="J79" s="26">
        <v>0</v>
      </c>
      <c r="K79" s="27">
        <f t="shared" ref="K79:K80" si="68">SUM(D79:J79)</f>
        <v>9556806</v>
      </c>
    </row>
    <row r="80" spans="1:11" s="6" customFormat="1" ht="12" thickBot="1" x14ac:dyDescent="0.25">
      <c r="A80" s="10" t="s">
        <v>318</v>
      </c>
      <c r="B80" s="10" t="s">
        <v>208</v>
      </c>
      <c r="C80" s="14" t="s">
        <v>335</v>
      </c>
      <c r="D80" s="25">
        <v>8056784.9474999998</v>
      </c>
      <c r="E80" s="25">
        <v>1448400</v>
      </c>
      <c r="F80" s="26">
        <v>0</v>
      </c>
      <c r="G80" s="26">
        <v>0</v>
      </c>
      <c r="H80" s="26">
        <v>0</v>
      </c>
      <c r="I80" s="26">
        <v>0</v>
      </c>
      <c r="J80" s="26">
        <v>0</v>
      </c>
      <c r="K80" s="27">
        <f t="shared" si="68"/>
        <v>9505184.9474999998</v>
      </c>
    </row>
    <row r="81" spans="1:11" s="6" customFormat="1" ht="12" thickBot="1" x14ac:dyDescent="0.25">
      <c r="A81" s="19" t="s">
        <v>318</v>
      </c>
      <c r="B81" s="19" t="s">
        <v>208</v>
      </c>
      <c r="C81" s="28" t="s">
        <v>336</v>
      </c>
      <c r="D81" s="29">
        <f>D80/D79</f>
        <v>0.99999738699181784</v>
      </c>
      <c r="E81" s="29">
        <f t="shared" ref="E81" si="69">E80/E79</f>
        <v>0.96560000000000001</v>
      </c>
      <c r="F81" s="30">
        <v>0</v>
      </c>
      <c r="G81" s="30">
        <v>0</v>
      </c>
      <c r="H81" s="30">
        <v>0</v>
      </c>
      <c r="I81" s="30">
        <v>0</v>
      </c>
      <c r="J81" s="30">
        <v>0</v>
      </c>
      <c r="K81" s="29">
        <f t="shared" ref="K81" si="70">K80/K79</f>
        <v>0.99459850367371694</v>
      </c>
    </row>
    <row r="82" spans="1:11" s="6" customFormat="1" ht="12" thickBot="1" x14ac:dyDescent="0.25">
      <c r="A82" s="10" t="s">
        <v>318</v>
      </c>
      <c r="B82" s="10" t="s">
        <v>214</v>
      </c>
      <c r="C82" s="14" t="s">
        <v>20</v>
      </c>
      <c r="D82" s="25">
        <v>10357732</v>
      </c>
      <c r="E82" s="31">
        <v>0</v>
      </c>
      <c r="F82" s="31">
        <v>0</v>
      </c>
      <c r="G82" s="25">
        <v>8452300</v>
      </c>
      <c r="H82" s="26">
        <v>0</v>
      </c>
      <c r="I82" s="26">
        <v>0</v>
      </c>
      <c r="J82" s="26">
        <v>0</v>
      </c>
      <c r="K82" s="27">
        <f t="shared" ref="K82:K83" si="71">SUM(D82:J82)</f>
        <v>18810032</v>
      </c>
    </row>
    <row r="83" spans="1:11" s="6" customFormat="1" ht="12" thickBot="1" x14ac:dyDescent="0.25">
      <c r="A83" s="10" t="s">
        <v>318</v>
      </c>
      <c r="B83" s="10" t="s">
        <v>214</v>
      </c>
      <c r="C83" s="14" t="s">
        <v>335</v>
      </c>
      <c r="D83" s="25">
        <v>10357711.5175</v>
      </c>
      <c r="E83" s="31">
        <v>0</v>
      </c>
      <c r="F83" s="31">
        <v>0</v>
      </c>
      <c r="G83" s="25">
        <v>8335210</v>
      </c>
      <c r="H83" s="26">
        <v>0</v>
      </c>
      <c r="I83" s="26">
        <v>0</v>
      </c>
      <c r="J83" s="26">
        <v>0</v>
      </c>
      <c r="K83" s="27">
        <f t="shared" si="71"/>
        <v>18692921.517499998</v>
      </c>
    </row>
    <row r="84" spans="1:11" s="6" customFormat="1" ht="12" thickBot="1" x14ac:dyDescent="0.25">
      <c r="A84" s="19" t="s">
        <v>318</v>
      </c>
      <c r="B84" s="19" t="s">
        <v>214</v>
      </c>
      <c r="C84" s="28" t="s">
        <v>336</v>
      </c>
      <c r="D84" s="29">
        <f>D83/D82</f>
        <v>0.99999802249179648</v>
      </c>
      <c r="E84" s="30">
        <v>0</v>
      </c>
      <c r="F84" s="30">
        <v>0</v>
      </c>
      <c r="G84" s="29">
        <f t="shared" ref="G84" si="72">G83/G82</f>
        <v>0.98614696591460316</v>
      </c>
      <c r="H84" s="30">
        <v>0</v>
      </c>
      <c r="I84" s="30">
        <v>0</v>
      </c>
      <c r="J84" s="30">
        <v>0</v>
      </c>
      <c r="K84" s="29">
        <f t="shared" ref="K84" si="73">K83/K82</f>
        <v>0.99377404129349689</v>
      </c>
    </row>
    <row r="85" spans="1:11" s="6" customFormat="1" ht="12" thickBot="1" x14ac:dyDescent="0.25">
      <c r="A85" s="10" t="s">
        <v>318</v>
      </c>
      <c r="B85" s="10" t="s">
        <v>217</v>
      </c>
      <c r="C85" s="14" t="s">
        <v>20</v>
      </c>
      <c r="D85" s="25">
        <v>15528364</v>
      </c>
      <c r="E85" s="25">
        <v>200000</v>
      </c>
      <c r="F85" s="26">
        <v>0</v>
      </c>
      <c r="G85" s="26">
        <v>0</v>
      </c>
      <c r="H85" s="26">
        <v>0</v>
      </c>
      <c r="I85" s="26">
        <v>0</v>
      </c>
      <c r="J85" s="26">
        <v>0</v>
      </c>
      <c r="K85" s="27">
        <f t="shared" ref="K85:K86" si="74">SUM(D85:J85)</f>
        <v>15728364</v>
      </c>
    </row>
    <row r="86" spans="1:11" s="6" customFormat="1" ht="12" thickBot="1" x14ac:dyDescent="0.25">
      <c r="A86" s="10" t="s">
        <v>318</v>
      </c>
      <c r="B86" s="10" t="s">
        <v>217</v>
      </c>
      <c r="C86" s="14" t="s">
        <v>335</v>
      </c>
      <c r="D86" s="25">
        <v>15409796.8225</v>
      </c>
      <c r="E86" s="25">
        <v>200000</v>
      </c>
      <c r="F86" s="26">
        <v>0</v>
      </c>
      <c r="G86" s="26">
        <v>0</v>
      </c>
      <c r="H86" s="26">
        <v>0</v>
      </c>
      <c r="I86" s="26">
        <v>0</v>
      </c>
      <c r="J86" s="26">
        <v>0</v>
      </c>
      <c r="K86" s="27">
        <f t="shared" si="74"/>
        <v>15609796.8225</v>
      </c>
    </row>
    <row r="87" spans="1:11" s="6" customFormat="1" ht="12" thickBot="1" x14ac:dyDescent="0.25">
      <c r="A87" s="19" t="s">
        <v>318</v>
      </c>
      <c r="B87" s="19" t="s">
        <v>217</v>
      </c>
      <c r="C87" s="28" t="s">
        <v>336</v>
      </c>
      <c r="D87" s="29">
        <f>D86/D85</f>
        <v>0.99236447719154441</v>
      </c>
      <c r="E87" s="29">
        <f t="shared" ref="E87" si="75">E86/E85</f>
        <v>1</v>
      </c>
      <c r="F87" s="30">
        <v>0</v>
      </c>
      <c r="G87" s="30">
        <v>0</v>
      </c>
      <c r="H87" s="30">
        <v>0</v>
      </c>
      <c r="I87" s="30">
        <v>0</v>
      </c>
      <c r="J87" s="30">
        <v>0</v>
      </c>
      <c r="K87" s="29">
        <f t="shared" ref="K87" si="76">K86/K85</f>
        <v>0.99246156958854714</v>
      </c>
    </row>
    <row r="88" spans="1:11" s="6" customFormat="1" ht="12" thickBot="1" x14ac:dyDescent="0.25">
      <c r="A88" s="10" t="s">
        <v>318</v>
      </c>
      <c r="B88" s="10" t="s">
        <v>221</v>
      </c>
      <c r="C88" s="14" t="s">
        <v>20</v>
      </c>
      <c r="D88" s="25">
        <v>28718572</v>
      </c>
      <c r="E88" s="32">
        <v>0</v>
      </c>
      <c r="F88" s="32">
        <v>0</v>
      </c>
      <c r="G88" s="32">
        <v>0</v>
      </c>
      <c r="H88" s="32">
        <v>0</v>
      </c>
      <c r="I88" s="32">
        <v>0</v>
      </c>
      <c r="J88" s="32">
        <v>0</v>
      </c>
      <c r="K88" s="27">
        <f t="shared" ref="K88:K89" si="77">SUM(D88:J88)</f>
        <v>28718572</v>
      </c>
    </row>
    <row r="89" spans="1:11" s="6" customFormat="1" ht="12" thickBot="1" x14ac:dyDescent="0.25">
      <c r="A89" s="10" t="s">
        <v>318</v>
      </c>
      <c r="B89" s="10" t="s">
        <v>221</v>
      </c>
      <c r="C89" s="14" t="s">
        <v>335</v>
      </c>
      <c r="D89" s="25">
        <v>28616945.754999999</v>
      </c>
      <c r="E89" s="26">
        <v>0</v>
      </c>
      <c r="F89" s="26">
        <v>0</v>
      </c>
      <c r="G89" s="26">
        <v>0</v>
      </c>
      <c r="H89" s="26">
        <v>0</v>
      </c>
      <c r="I89" s="26">
        <v>0</v>
      </c>
      <c r="J89" s="26">
        <v>0</v>
      </c>
      <c r="K89" s="27">
        <f t="shared" si="77"/>
        <v>28616945.754999999</v>
      </c>
    </row>
    <row r="90" spans="1:11" s="6" customFormat="1" ht="12" thickBot="1" x14ac:dyDescent="0.25">
      <c r="A90" s="19" t="s">
        <v>318</v>
      </c>
      <c r="B90" s="19" t="s">
        <v>221</v>
      </c>
      <c r="C90" s="28" t="s">
        <v>336</v>
      </c>
      <c r="D90" s="29">
        <f>D89/D88</f>
        <v>0.99646130577105296</v>
      </c>
      <c r="E90" s="30">
        <v>0</v>
      </c>
      <c r="F90" s="30">
        <v>0</v>
      </c>
      <c r="G90" s="30">
        <v>0</v>
      </c>
      <c r="H90" s="30">
        <v>0</v>
      </c>
      <c r="I90" s="30">
        <v>0</v>
      </c>
      <c r="J90" s="30">
        <v>0</v>
      </c>
      <c r="K90" s="29">
        <f t="shared" ref="K90" si="78">K89/K88</f>
        <v>0.99646130577105296</v>
      </c>
    </row>
    <row r="91" spans="1:11" s="6" customFormat="1" ht="12" thickBot="1" x14ac:dyDescent="0.25">
      <c r="A91" s="10" t="s">
        <v>318</v>
      </c>
      <c r="B91" s="10" t="s">
        <v>225</v>
      </c>
      <c r="C91" s="14" t="s">
        <v>20</v>
      </c>
      <c r="D91" s="25">
        <v>7042552</v>
      </c>
      <c r="E91" s="26">
        <v>0</v>
      </c>
      <c r="F91" s="26">
        <v>0</v>
      </c>
      <c r="G91" s="26">
        <v>0</v>
      </c>
      <c r="H91" s="26">
        <v>0</v>
      </c>
      <c r="I91" s="26">
        <v>0</v>
      </c>
      <c r="J91" s="26">
        <v>0</v>
      </c>
      <c r="K91" s="27">
        <f t="shared" ref="K91:K92" si="79">SUM(D91:J91)</f>
        <v>7042552</v>
      </c>
    </row>
    <row r="92" spans="1:11" s="6" customFormat="1" ht="12" thickBot="1" x14ac:dyDescent="0.25">
      <c r="A92" s="10" t="s">
        <v>318</v>
      </c>
      <c r="B92" s="10" t="s">
        <v>225</v>
      </c>
      <c r="C92" s="14" t="s">
        <v>335</v>
      </c>
      <c r="D92" s="25">
        <v>6842528.7024999997</v>
      </c>
      <c r="E92" s="26">
        <v>0</v>
      </c>
      <c r="F92" s="26">
        <v>0</v>
      </c>
      <c r="G92" s="26">
        <v>0</v>
      </c>
      <c r="H92" s="26">
        <v>0</v>
      </c>
      <c r="I92" s="26">
        <v>0</v>
      </c>
      <c r="J92" s="26">
        <v>0</v>
      </c>
      <c r="K92" s="27">
        <f t="shared" si="79"/>
        <v>6842528.7024999997</v>
      </c>
    </row>
    <row r="93" spans="1:11" s="6" customFormat="1" ht="12" thickBot="1" x14ac:dyDescent="0.25">
      <c r="A93" s="19" t="s">
        <v>318</v>
      </c>
      <c r="B93" s="19" t="s">
        <v>225</v>
      </c>
      <c r="C93" s="28" t="s">
        <v>336</v>
      </c>
      <c r="D93" s="29">
        <f>D92/D91</f>
        <v>0.97159789554979492</v>
      </c>
      <c r="E93" s="30">
        <v>0</v>
      </c>
      <c r="F93" s="30">
        <v>0</v>
      </c>
      <c r="G93" s="30">
        <v>0</v>
      </c>
      <c r="H93" s="30">
        <v>0</v>
      </c>
      <c r="I93" s="30">
        <v>0</v>
      </c>
      <c r="J93" s="30">
        <v>0</v>
      </c>
      <c r="K93" s="29">
        <f t="shared" ref="K93" si="80">K92/K91</f>
        <v>0.97159789554979492</v>
      </c>
    </row>
    <row r="94" spans="1:11" s="6" customFormat="1" ht="12" thickBot="1" x14ac:dyDescent="0.25">
      <c r="A94" s="10" t="s">
        <v>318</v>
      </c>
      <c r="B94" s="10" t="s">
        <v>230</v>
      </c>
      <c r="C94" s="14" t="s">
        <v>20</v>
      </c>
      <c r="D94" s="25">
        <v>12473484</v>
      </c>
      <c r="E94" s="26">
        <v>0</v>
      </c>
      <c r="F94" s="26">
        <v>0</v>
      </c>
      <c r="G94" s="26">
        <v>0</v>
      </c>
      <c r="H94" s="26">
        <v>0</v>
      </c>
      <c r="I94" s="26">
        <v>0</v>
      </c>
      <c r="J94" s="26">
        <v>0</v>
      </c>
      <c r="K94" s="27">
        <f t="shared" ref="K94:K95" si="81">SUM(D94:J94)</f>
        <v>12473484</v>
      </c>
    </row>
    <row r="95" spans="1:11" s="6" customFormat="1" ht="12" thickBot="1" x14ac:dyDescent="0.25">
      <c r="A95" s="10" t="s">
        <v>318</v>
      </c>
      <c r="B95" s="10" t="s">
        <v>230</v>
      </c>
      <c r="C95" s="14" t="s">
        <v>335</v>
      </c>
      <c r="D95" s="25">
        <v>12645113.887</v>
      </c>
      <c r="E95" s="26">
        <v>0</v>
      </c>
      <c r="F95" s="26">
        <v>0</v>
      </c>
      <c r="G95" s="26">
        <v>0</v>
      </c>
      <c r="H95" s="26">
        <v>0</v>
      </c>
      <c r="I95" s="26">
        <v>0</v>
      </c>
      <c r="J95" s="26">
        <v>0</v>
      </c>
      <c r="K95" s="27">
        <f t="shared" si="81"/>
        <v>12645113.887</v>
      </c>
    </row>
    <row r="96" spans="1:11" s="6" customFormat="1" ht="12" thickBot="1" x14ac:dyDescent="0.25">
      <c r="A96" s="19" t="s">
        <v>318</v>
      </c>
      <c r="B96" s="19" t="s">
        <v>230</v>
      </c>
      <c r="C96" s="28" t="s">
        <v>336</v>
      </c>
      <c r="D96" s="29">
        <f>D95/D94</f>
        <v>1.0137595788794855</v>
      </c>
      <c r="E96" s="30">
        <v>0</v>
      </c>
      <c r="F96" s="30">
        <v>0</v>
      </c>
      <c r="G96" s="30">
        <v>0</v>
      </c>
      <c r="H96" s="30">
        <v>0</v>
      </c>
      <c r="I96" s="30">
        <v>0</v>
      </c>
      <c r="J96" s="30">
        <v>0</v>
      </c>
      <c r="K96" s="29">
        <f t="shared" ref="K96" si="82">K95/K94</f>
        <v>1.0137595788794855</v>
      </c>
    </row>
    <row r="97" spans="1:11" s="6" customFormat="1" ht="12" thickBot="1" x14ac:dyDescent="0.25">
      <c r="A97" s="10" t="s">
        <v>318</v>
      </c>
      <c r="B97" s="10" t="s">
        <v>235</v>
      </c>
      <c r="C97" s="14" t="s">
        <v>20</v>
      </c>
      <c r="D97" s="25">
        <v>1312363549</v>
      </c>
      <c r="E97" s="25">
        <v>72611680</v>
      </c>
      <c r="F97" s="25">
        <v>1250000</v>
      </c>
      <c r="G97" s="25">
        <v>50815758.5</v>
      </c>
      <c r="H97" s="25">
        <v>29134879</v>
      </c>
      <c r="I97" s="25">
        <v>269865990.36000001</v>
      </c>
      <c r="J97" s="26">
        <v>0</v>
      </c>
      <c r="K97" s="27">
        <f t="shared" ref="K97:K98" si="83">SUM(D97:J97)</f>
        <v>1736041856.8600001</v>
      </c>
    </row>
    <row r="98" spans="1:11" s="6" customFormat="1" ht="12" thickBot="1" x14ac:dyDescent="0.25">
      <c r="A98" s="10" t="s">
        <v>318</v>
      </c>
      <c r="B98" s="10" t="s">
        <v>235</v>
      </c>
      <c r="C98" s="14" t="s">
        <v>335</v>
      </c>
      <c r="D98" s="25">
        <v>1293094658.0998001</v>
      </c>
      <c r="E98" s="25">
        <v>44988650.968099996</v>
      </c>
      <c r="F98" s="25">
        <v>1067779.82</v>
      </c>
      <c r="G98" s="25">
        <v>40314849.624399997</v>
      </c>
      <c r="H98" s="25">
        <v>17477007</v>
      </c>
      <c r="I98" s="25">
        <v>269865990.33999997</v>
      </c>
      <c r="J98" s="26">
        <v>0</v>
      </c>
      <c r="K98" s="27">
        <f t="shared" si="83"/>
        <v>1666808935.8522999</v>
      </c>
    </row>
    <row r="99" spans="1:11" s="6" customFormat="1" ht="12" thickBot="1" x14ac:dyDescent="0.25">
      <c r="A99" s="19" t="s">
        <v>318</v>
      </c>
      <c r="B99" s="19" t="s">
        <v>235</v>
      </c>
      <c r="C99" s="28" t="s">
        <v>336</v>
      </c>
      <c r="D99" s="29">
        <f>D98/D97</f>
        <v>0.98531741382570215</v>
      </c>
      <c r="E99" s="29">
        <f t="shared" ref="E99" si="84">E98/E97</f>
        <v>0.61957870921179614</v>
      </c>
      <c r="F99" s="29">
        <f t="shared" ref="F99" si="85">F98/F97</f>
        <v>0.85422385600000006</v>
      </c>
      <c r="G99" s="29">
        <f t="shared" ref="G99" si="86">G98/G97</f>
        <v>0.79335329855206227</v>
      </c>
      <c r="H99" s="29">
        <f t="shared" ref="H99" si="87">H98/H97</f>
        <v>0.59986543963336869</v>
      </c>
      <c r="I99" s="29">
        <f t="shared" ref="I99" si="88">I98/I97</f>
        <v>0.99999999992588895</v>
      </c>
      <c r="J99" s="30">
        <v>0</v>
      </c>
      <c r="K99" s="29">
        <f t="shared" ref="K99" si="89">K98/K97</f>
        <v>0.96012024667831308</v>
      </c>
    </row>
    <row r="100" spans="1:11" s="6" customFormat="1" ht="12" thickBot="1" x14ac:dyDescent="0.25">
      <c r="A100" s="10" t="s">
        <v>318</v>
      </c>
      <c r="B100" s="10" t="s">
        <v>239</v>
      </c>
      <c r="C100" s="14" t="s">
        <v>20</v>
      </c>
      <c r="D100" s="25">
        <v>150675377</v>
      </c>
      <c r="E100" s="25">
        <v>313700000</v>
      </c>
      <c r="F100" s="25">
        <v>25542000</v>
      </c>
      <c r="G100" s="25">
        <v>2500000</v>
      </c>
      <c r="H100" s="26">
        <v>0</v>
      </c>
      <c r="I100" s="26">
        <v>0</v>
      </c>
      <c r="J100" s="26">
        <v>0</v>
      </c>
      <c r="K100" s="27">
        <f t="shared" ref="K100:K101" si="90">SUM(D100:J100)</f>
        <v>492417377</v>
      </c>
    </row>
    <row r="101" spans="1:11" s="6" customFormat="1" ht="12" thickBot="1" x14ac:dyDescent="0.25">
      <c r="A101" s="10" t="s">
        <v>318</v>
      </c>
      <c r="B101" s="10" t="s">
        <v>239</v>
      </c>
      <c r="C101" s="14" t="s">
        <v>335</v>
      </c>
      <c r="D101" s="25">
        <v>150308526.91499999</v>
      </c>
      <c r="E101" s="25">
        <v>279011075.33880001</v>
      </c>
      <c r="F101" s="25">
        <v>14705132.006899999</v>
      </c>
      <c r="G101" s="25">
        <v>700562.7034</v>
      </c>
      <c r="H101" s="26">
        <v>0</v>
      </c>
      <c r="I101" s="26">
        <v>0</v>
      </c>
      <c r="J101" s="26">
        <v>0</v>
      </c>
      <c r="K101" s="27">
        <f t="shared" si="90"/>
        <v>444725296.96410006</v>
      </c>
    </row>
    <row r="102" spans="1:11" s="6" customFormat="1" ht="12" thickBot="1" x14ac:dyDescent="0.25">
      <c r="A102" s="19" t="s">
        <v>318</v>
      </c>
      <c r="B102" s="19" t="s">
        <v>239</v>
      </c>
      <c r="C102" s="28" t="s">
        <v>336</v>
      </c>
      <c r="D102" s="29">
        <f>D101/D100</f>
        <v>0.99756529505813007</v>
      </c>
      <c r="E102" s="29">
        <f t="shared" ref="E102" si="91">E101/E100</f>
        <v>0.88942006802295193</v>
      </c>
      <c r="F102" s="29">
        <f t="shared" ref="F102" si="92">F101/F100</f>
        <v>0.57572359278443341</v>
      </c>
      <c r="G102" s="29">
        <f t="shared" ref="G102" si="93">G101/G100</f>
        <v>0.28022508136000002</v>
      </c>
      <c r="H102" s="30">
        <v>0</v>
      </c>
      <c r="I102" s="30">
        <v>0</v>
      </c>
      <c r="J102" s="30">
        <v>0</v>
      </c>
      <c r="K102" s="29">
        <f t="shared" ref="K102" si="94">K101/K100</f>
        <v>0.90314704097881593</v>
      </c>
    </row>
    <row r="103" spans="1:11" s="6" customFormat="1" ht="12" thickBot="1" x14ac:dyDescent="0.25">
      <c r="A103" s="10" t="s">
        <v>318</v>
      </c>
      <c r="B103" s="10" t="s">
        <v>243</v>
      </c>
      <c r="C103" s="14" t="s">
        <v>20</v>
      </c>
      <c r="D103" s="25">
        <v>12898286</v>
      </c>
      <c r="E103" s="26">
        <v>0</v>
      </c>
      <c r="F103" s="26">
        <v>0</v>
      </c>
      <c r="G103" s="26">
        <v>0</v>
      </c>
      <c r="H103" s="26">
        <v>0</v>
      </c>
      <c r="I103" s="26">
        <v>0</v>
      </c>
      <c r="J103" s="26">
        <v>0</v>
      </c>
      <c r="K103" s="27">
        <f t="shared" ref="K103:K104" si="95">SUM(D103:J103)</f>
        <v>12898286</v>
      </c>
    </row>
    <row r="104" spans="1:11" s="6" customFormat="1" ht="12" thickBot="1" x14ac:dyDescent="0.25">
      <c r="A104" s="10" t="s">
        <v>318</v>
      </c>
      <c r="B104" s="10" t="s">
        <v>243</v>
      </c>
      <c r="C104" s="14" t="s">
        <v>335</v>
      </c>
      <c r="D104" s="25">
        <v>12892772.029999999</v>
      </c>
      <c r="E104" s="26">
        <v>0</v>
      </c>
      <c r="F104" s="26">
        <v>0</v>
      </c>
      <c r="G104" s="26">
        <v>0</v>
      </c>
      <c r="H104" s="26">
        <v>0</v>
      </c>
      <c r="I104" s="26">
        <v>0</v>
      </c>
      <c r="J104" s="26">
        <v>0</v>
      </c>
      <c r="K104" s="27">
        <f t="shared" si="95"/>
        <v>12892772.029999999</v>
      </c>
    </row>
    <row r="105" spans="1:11" s="6" customFormat="1" ht="12" thickBot="1" x14ac:dyDescent="0.25">
      <c r="A105" s="19" t="s">
        <v>318</v>
      </c>
      <c r="B105" s="19" t="s">
        <v>243</v>
      </c>
      <c r="C105" s="28" t="s">
        <v>336</v>
      </c>
      <c r="D105" s="29">
        <f>D104/D103</f>
        <v>0.99957250366444028</v>
      </c>
      <c r="E105" s="30">
        <v>0</v>
      </c>
      <c r="F105" s="30">
        <v>0</v>
      </c>
      <c r="G105" s="30">
        <v>0</v>
      </c>
      <c r="H105" s="30">
        <v>0</v>
      </c>
      <c r="I105" s="30">
        <v>0</v>
      </c>
      <c r="J105" s="30">
        <v>0</v>
      </c>
      <c r="K105" s="29">
        <f t="shared" ref="K105" si="96">K104/K103</f>
        <v>0.99957250366444028</v>
      </c>
    </row>
    <row r="106" spans="1:11" s="6" customFormat="1" ht="12" thickBot="1" x14ac:dyDescent="0.25">
      <c r="A106" s="10" t="s">
        <v>318</v>
      </c>
      <c r="B106" s="10" t="s">
        <v>247</v>
      </c>
      <c r="C106" s="14" t="s">
        <v>20</v>
      </c>
      <c r="D106" s="25">
        <v>157526233.5</v>
      </c>
      <c r="E106" s="25">
        <v>316460000</v>
      </c>
      <c r="F106" s="25">
        <v>16100000</v>
      </c>
      <c r="G106" s="25">
        <v>53300000</v>
      </c>
      <c r="H106" s="26">
        <v>0</v>
      </c>
      <c r="I106" s="26">
        <v>0</v>
      </c>
      <c r="J106" s="26">
        <v>0</v>
      </c>
      <c r="K106" s="27">
        <f t="shared" ref="K106:K107" si="97">SUM(D106:J106)</f>
        <v>543386233.5</v>
      </c>
    </row>
    <row r="107" spans="1:11" s="6" customFormat="1" ht="12" thickBot="1" x14ac:dyDescent="0.25">
      <c r="A107" s="10" t="s">
        <v>318</v>
      </c>
      <c r="B107" s="10" t="s">
        <v>247</v>
      </c>
      <c r="C107" s="14" t="s">
        <v>335</v>
      </c>
      <c r="D107" s="25">
        <v>156759508.255</v>
      </c>
      <c r="E107" s="25">
        <v>242650056.94080001</v>
      </c>
      <c r="F107" s="25">
        <v>8538233</v>
      </c>
      <c r="G107" s="25">
        <v>45644394.119999997</v>
      </c>
      <c r="H107" s="26">
        <v>0</v>
      </c>
      <c r="I107" s="26">
        <v>0</v>
      </c>
      <c r="J107" s="26">
        <v>0</v>
      </c>
      <c r="K107" s="27">
        <f t="shared" si="97"/>
        <v>453592192.31580001</v>
      </c>
    </row>
    <row r="108" spans="1:11" s="6" customFormat="1" ht="12" thickBot="1" x14ac:dyDescent="0.25">
      <c r="A108" s="19" t="s">
        <v>318</v>
      </c>
      <c r="B108" s="19" t="s">
        <v>247</v>
      </c>
      <c r="C108" s="28" t="s">
        <v>336</v>
      </c>
      <c r="D108" s="29">
        <f>D107/D106</f>
        <v>0.99513271391079117</v>
      </c>
      <c r="E108" s="29">
        <f t="shared" ref="E108" si="98">E107/E106</f>
        <v>0.76676375194590152</v>
      </c>
      <c r="F108" s="29">
        <f t="shared" ref="F108" si="99">F107/F106</f>
        <v>0.53032503105590068</v>
      </c>
      <c r="G108" s="29">
        <f t="shared" ref="G108" si="100">G107/G106</f>
        <v>0.85636761951219509</v>
      </c>
      <c r="H108" s="30">
        <v>0</v>
      </c>
      <c r="I108" s="30">
        <v>0</v>
      </c>
      <c r="J108" s="30">
        <v>0</v>
      </c>
      <c r="K108" s="29">
        <f t="shared" ref="K108" si="101">K107/K106</f>
        <v>0.83475098254545677</v>
      </c>
    </row>
    <row r="109" spans="1:11" s="6" customFormat="1" ht="12" thickBot="1" x14ac:dyDescent="0.25">
      <c r="A109" s="10" t="s">
        <v>318</v>
      </c>
      <c r="B109" s="10" t="s">
        <v>252</v>
      </c>
      <c r="C109" s="14" t="s">
        <v>20</v>
      </c>
      <c r="D109" s="25">
        <v>19928520</v>
      </c>
      <c r="E109" s="26">
        <v>0</v>
      </c>
      <c r="F109" s="26">
        <v>0</v>
      </c>
      <c r="G109" s="25">
        <v>58000000</v>
      </c>
      <c r="H109" s="26">
        <v>0</v>
      </c>
      <c r="I109" s="26">
        <v>0</v>
      </c>
      <c r="J109" s="26">
        <v>0</v>
      </c>
      <c r="K109" s="27">
        <f t="shared" ref="K109:K110" si="102">SUM(D109:J109)</f>
        <v>77928520</v>
      </c>
    </row>
    <row r="110" spans="1:11" s="6" customFormat="1" ht="12" thickBot="1" x14ac:dyDescent="0.25">
      <c r="A110" s="10" t="s">
        <v>318</v>
      </c>
      <c r="B110" s="10" t="s">
        <v>252</v>
      </c>
      <c r="C110" s="14" t="s">
        <v>335</v>
      </c>
      <c r="D110" s="25">
        <v>19342737.829999998</v>
      </c>
      <c r="E110" s="26">
        <v>0</v>
      </c>
      <c r="F110" s="26">
        <v>0</v>
      </c>
      <c r="G110" s="25">
        <v>26382930.498599999</v>
      </c>
      <c r="H110" s="26">
        <v>0</v>
      </c>
      <c r="I110" s="26">
        <v>0</v>
      </c>
      <c r="J110" s="26">
        <v>0</v>
      </c>
      <c r="K110" s="27">
        <f t="shared" si="102"/>
        <v>45725668.328599997</v>
      </c>
    </row>
    <row r="111" spans="1:11" s="6" customFormat="1" ht="12" thickBot="1" x14ac:dyDescent="0.25">
      <c r="A111" s="19" t="s">
        <v>318</v>
      </c>
      <c r="B111" s="19" t="s">
        <v>252</v>
      </c>
      <c r="C111" s="28" t="s">
        <v>336</v>
      </c>
      <c r="D111" s="29">
        <f>D110/D109</f>
        <v>0.97060583676058221</v>
      </c>
      <c r="E111" s="30">
        <v>0</v>
      </c>
      <c r="F111" s="30">
        <v>0</v>
      </c>
      <c r="G111" s="29">
        <f t="shared" ref="G111" si="103">G110/G109</f>
        <v>0.45487811204482759</v>
      </c>
      <c r="H111" s="30">
        <v>0</v>
      </c>
      <c r="I111" s="30">
        <v>0</v>
      </c>
      <c r="J111" s="30">
        <v>0</v>
      </c>
      <c r="K111" s="29">
        <f t="shared" ref="K111" si="104">K110/K109</f>
        <v>0.58676423379527798</v>
      </c>
    </row>
    <row r="112" spans="1:11" s="6" customFormat="1" ht="12" thickBot="1" x14ac:dyDescent="0.25">
      <c r="A112" s="10" t="s">
        <v>318</v>
      </c>
      <c r="B112" s="10" t="s">
        <v>256</v>
      </c>
      <c r="C112" s="14" t="s">
        <v>20</v>
      </c>
      <c r="D112" s="25">
        <v>20882499</v>
      </c>
      <c r="E112" s="26">
        <v>0</v>
      </c>
      <c r="F112" s="26">
        <v>0</v>
      </c>
      <c r="G112" s="26">
        <v>0</v>
      </c>
      <c r="H112" s="26">
        <v>0</v>
      </c>
      <c r="I112" s="26">
        <v>0</v>
      </c>
      <c r="J112" s="26">
        <v>0</v>
      </c>
      <c r="K112" s="27">
        <f t="shared" ref="K112:K113" si="105">SUM(D112:J112)</f>
        <v>20882499</v>
      </c>
    </row>
    <row r="113" spans="1:11" s="6" customFormat="1" ht="12" thickBot="1" x14ac:dyDescent="0.25">
      <c r="A113" s="10" t="s">
        <v>318</v>
      </c>
      <c r="B113" s="10" t="s">
        <v>256</v>
      </c>
      <c r="C113" s="14" t="s">
        <v>335</v>
      </c>
      <c r="D113" s="25">
        <v>20595264.440000001</v>
      </c>
      <c r="E113" s="26">
        <v>0</v>
      </c>
      <c r="F113" s="26">
        <v>0</v>
      </c>
      <c r="G113" s="26">
        <v>0</v>
      </c>
      <c r="H113" s="26">
        <v>0</v>
      </c>
      <c r="I113" s="26">
        <v>0</v>
      </c>
      <c r="J113" s="26">
        <v>0</v>
      </c>
      <c r="K113" s="27">
        <f t="shared" si="105"/>
        <v>20595264.440000001</v>
      </c>
    </row>
    <row r="114" spans="1:11" s="6" customFormat="1" ht="12" thickBot="1" x14ac:dyDescent="0.25">
      <c r="A114" s="19" t="s">
        <v>318</v>
      </c>
      <c r="B114" s="19" t="s">
        <v>256</v>
      </c>
      <c r="C114" s="28" t="s">
        <v>336</v>
      </c>
      <c r="D114" s="29">
        <f>D113/D112</f>
        <v>0.98624520178356057</v>
      </c>
      <c r="E114" s="30">
        <v>0</v>
      </c>
      <c r="F114" s="30">
        <v>0</v>
      </c>
      <c r="G114" s="30">
        <v>0</v>
      </c>
      <c r="H114" s="30">
        <v>0</v>
      </c>
      <c r="I114" s="30">
        <v>0</v>
      </c>
      <c r="J114" s="30">
        <v>0</v>
      </c>
      <c r="K114" s="29">
        <f t="shared" ref="K114" si="106">K113/K112</f>
        <v>0.98624520178356057</v>
      </c>
    </row>
    <row r="115" spans="1:11" s="6" customFormat="1" ht="12" thickBot="1" x14ac:dyDescent="0.25">
      <c r="A115" s="10" t="s">
        <v>318</v>
      </c>
      <c r="B115" s="10" t="s">
        <v>264</v>
      </c>
      <c r="C115" s="14" t="s">
        <v>20</v>
      </c>
      <c r="D115" s="25">
        <v>116942879</v>
      </c>
      <c r="E115" s="25">
        <v>4600000</v>
      </c>
      <c r="F115" s="31">
        <v>0</v>
      </c>
      <c r="G115" s="31">
        <v>0</v>
      </c>
      <c r="H115" s="25">
        <v>2200000</v>
      </c>
      <c r="I115" s="26">
        <v>0</v>
      </c>
      <c r="J115" s="26">
        <v>0</v>
      </c>
      <c r="K115" s="27">
        <f t="shared" ref="K115:K116" si="107">SUM(D115:J115)</f>
        <v>123742879</v>
      </c>
    </row>
    <row r="116" spans="1:11" s="6" customFormat="1" ht="12" thickBot="1" x14ac:dyDescent="0.25">
      <c r="A116" s="10" t="s">
        <v>318</v>
      </c>
      <c r="B116" s="10" t="s">
        <v>264</v>
      </c>
      <c r="C116" s="14" t="s">
        <v>335</v>
      </c>
      <c r="D116" s="25">
        <v>116367877.24699999</v>
      </c>
      <c r="E116" s="25">
        <v>4376566.53</v>
      </c>
      <c r="F116" s="31">
        <v>0</v>
      </c>
      <c r="G116" s="31">
        <v>0</v>
      </c>
      <c r="H116" s="25">
        <v>2075333.34</v>
      </c>
      <c r="I116" s="26">
        <v>0</v>
      </c>
      <c r="J116" s="26">
        <v>0</v>
      </c>
      <c r="K116" s="27">
        <f t="shared" si="107"/>
        <v>122819777.117</v>
      </c>
    </row>
    <row r="117" spans="1:11" s="6" customFormat="1" ht="12" thickBot="1" x14ac:dyDescent="0.25">
      <c r="A117" s="19" t="s">
        <v>318</v>
      </c>
      <c r="B117" s="19" t="s">
        <v>264</v>
      </c>
      <c r="C117" s="28" t="s">
        <v>336</v>
      </c>
      <c r="D117" s="29">
        <f>D116/D115</f>
        <v>0.99508305458257096</v>
      </c>
      <c r="E117" s="29">
        <f t="shared" ref="E117" si="108">E116/E115</f>
        <v>0.95142750652173924</v>
      </c>
      <c r="F117" s="30">
        <v>0</v>
      </c>
      <c r="G117" s="30">
        <v>0</v>
      </c>
      <c r="H117" s="29">
        <f t="shared" ref="H117" si="109">H116/H115</f>
        <v>0.94333333636363637</v>
      </c>
      <c r="I117" s="30">
        <v>0</v>
      </c>
      <c r="J117" s="30">
        <v>0</v>
      </c>
      <c r="K117" s="29">
        <f t="shared" ref="K117" si="110">K116/K115</f>
        <v>0.99254016157972214</v>
      </c>
    </row>
    <row r="118" spans="1:11" s="6" customFormat="1" ht="12" thickBot="1" x14ac:dyDescent="0.25">
      <c r="A118" s="10" t="s">
        <v>318</v>
      </c>
      <c r="B118" s="10" t="s">
        <v>268</v>
      </c>
      <c r="C118" s="14" t="s">
        <v>20</v>
      </c>
      <c r="D118" s="25">
        <v>27911644</v>
      </c>
      <c r="E118" s="26">
        <v>0</v>
      </c>
      <c r="F118" s="26">
        <v>0</v>
      </c>
      <c r="G118" s="26">
        <v>0</v>
      </c>
      <c r="H118" s="26">
        <v>0</v>
      </c>
      <c r="I118" s="26">
        <v>0</v>
      </c>
      <c r="J118" s="26">
        <v>0</v>
      </c>
      <c r="K118" s="27">
        <f t="shared" ref="K118:K119" si="111">SUM(D118:J118)</f>
        <v>27911644</v>
      </c>
    </row>
    <row r="119" spans="1:11" s="6" customFormat="1" ht="12" thickBot="1" x14ac:dyDescent="0.25">
      <c r="A119" s="10" t="s">
        <v>318</v>
      </c>
      <c r="B119" s="10" t="s">
        <v>268</v>
      </c>
      <c r="C119" s="14" t="s">
        <v>335</v>
      </c>
      <c r="D119" s="25">
        <v>27119032.870000001</v>
      </c>
      <c r="E119" s="26">
        <v>0</v>
      </c>
      <c r="F119" s="26">
        <v>0</v>
      </c>
      <c r="G119" s="26">
        <v>0</v>
      </c>
      <c r="H119" s="26">
        <v>0</v>
      </c>
      <c r="I119" s="26">
        <v>0</v>
      </c>
      <c r="J119" s="26">
        <v>0</v>
      </c>
      <c r="K119" s="27">
        <f t="shared" si="111"/>
        <v>27119032.870000001</v>
      </c>
    </row>
    <row r="120" spans="1:11" s="6" customFormat="1" ht="12" thickBot="1" x14ac:dyDescent="0.25">
      <c r="A120" s="19" t="s">
        <v>318</v>
      </c>
      <c r="B120" s="19" t="s">
        <v>268</v>
      </c>
      <c r="C120" s="28" t="s">
        <v>336</v>
      </c>
      <c r="D120" s="29">
        <f>D119/D118</f>
        <v>0.97160285040895478</v>
      </c>
      <c r="E120" s="30">
        <v>0</v>
      </c>
      <c r="F120" s="30">
        <v>0</v>
      </c>
      <c r="G120" s="30">
        <v>0</v>
      </c>
      <c r="H120" s="30">
        <v>0</v>
      </c>
      <c r="I120" s="30">
        <v>0</v>
      </c>
      <c r="J120" s="30">
        <v>0</v>
      </c>
      <c r="K120" s="29">
        <f t="shared" ref="K120" si="112">K119/K118</f>
        <v>0.97160285040895478</v>
      </c>
    </row>
    <row r="121" spans="1:11" s="6" customFormat="1" ht="12" thickBot="1" x14ac:dyDescent="0.25">
      <c r="A121" s="10" t="s">
        <v>318</v>
      </c>
      <c r="B121" s="10" t="s">
        <v>273</v>
      </c>
      <c r="C121" s="14" t="s">
        <v>20</v>
      </c>
      <c r="D121" s="25">
        <v>17841470</v>
      </c>
      <c r="E121" s="26">
        <v>0</v>
      </c>
      <c r="F121" s="26">
        <v>0</v>
      </c>
      <c r="G121" s="26">
        <v>0</v>
      </c>
      <c r="H121" s="26">
        <v>0</v>
      </c>
      <c r="I121" s="26">
        <v>0</v>
      </c>
      <c r="J121" s="26">
        <v>0</v>
      </c>
      <c r="K121" s="27">
        <f t="shared" ref="K121:K122" si="113">SUM(D121:J121)</f>
        <v>17841470</v>
      </c>
    </row>
    <row r="122" spans="1:11" s="6" customFormat="1" ht="12" thickBot="1" x14ac:dyDescent="0.25">
      <c r="A122" s="10" t="s">
        <v>318</v>
      </c>
      <c r="B122" s="10" t="s">
        <v>273</v>
      </c>
      <c r="C122" s="14" t="s">
        <v>335</v>
      </c>
      <c r="D122" s="25">
        <v>17522337.394499999</v>
      </c>
      <c r="E122" s="26">
        <v>0</v>
      </c>
      <c r="F122" s="26">
        <v>0</v>
      </c>
      <c r="G122" s="26">
        <v>0</v>
      </c>
      <c r="H122" s="26">
        <v>0</v>
      </c>
      <c r="I122" s="26">
        <v>0</v>
      </c>
      <c r="J122" s="26">
        <v>0</v>
      </c>
      <c r="K122" s="27">
        <f t="shared" si="113"/>
        <v>17522337.394499999</v>
      </c>
    </row>
    <row r="123" spans="1:11" s="6" customFormat="1" ht="12" thickBot="1" x14ac:dyDescent="0.25">
      <c r="A123" s="19" t="s">
        <v>318</v>
      </c>
      <c r="B123" s="19" t="s">
        <v>273</v>
      </c>
      <c r="C123" s="28" t="s">
        <v>336</v>
      </c>
      <c r="D123" s="29">
        <f>D122/D121</f>
        <v>0.98211287492005972</v>
      </c>
      <c r="E123" s="30">
        <v>0</v>
      </c>
      <c r="F123" s="30">
        <v>0</v>
      </c>
      <c r="G123" s="30">
        <v>0</v>
      </c>
      <c r="H123" s="30">
        <v>0</v>
      </c>
      <c r="I123" s="30">
        <v>0</v>
      </c>
      <c r="J123" s="30">
        <v>0</v>
      </c>
      <c r="K123" s="29">
        <f t="shared" ref="K123" si="114">K122/K121</f>
        <v>0.98211287492005972</v>
      </c>
    </row>
    <row r="124" spans="1:11" s="6" customFormat="1" ht="12" thickBot="1" x14ac:dyDescent="0.25">
      <c r="A124" s="10" t="s">
        <v>318</v>
      </c>
      <c r="B124" s="10" t="s">
        <v>281</v>
      </c>
      <c r="C124" s="14" t="s">
        <v>20</v>
      </c>
      <c r="D124" s="25">
        <v>14317746</v>
      </c>
      <c r="E124" s="26">
        <v>0</v>
      </c>
      <c r="F124" s="26">
        <v>0</v>
      </c>
      <c r="G124" s="26">
        <v>0</v>
      </c>
      <c r="H124" s="26">
        <v>0</v>
      </c>
      <c r="I124" s="26">
        <v>0</v>
      </c>
      <c r="J124" s="26">
        <v>0</v>
      </c>
      <c r="K124" s="27">
        <f t="shared" ref="K124:K125" si="115">SUM(D124:J124)</f>
        <v>14317746</v>
      </c>
    </row>
    <row r="125" spans="1:11" s="6" customFormat="1" ht="12" thickBot="1" x14ac:dyDescent="0.25">
      <c r="A125" s="10" t="s">
        <v>318</v>
      </c>
      <c r="B125" s="10" t="s">
        <v>281</v>
      </c>
      <c r="C125" s="14" t="s">
        <v>335</v>
      </c>
      <c r="D125" s="25">
        <v>13993019.968499999</v>
      </c>
      <c r="E125" s="26">
        <v>0</v>
      </c>
      <c r="F125" s="26">
        <v>0</v>
      </c>
      <c r="G125" s="26">
        <v>0</v>
      </c>
      <c r="H125" s="26">
        <v>0</v>
      </c>
      <c r="I125" s="26">
        <v>0</v>
      </c>
      <c r="J125" s="26">
        <v>0</v>
      </c>
      <c r="K125" s="27">
        <f t="shared" si="115"/>
        <v>13993019.968499999</v>
      </c>
    </row>
    <row r="126" spans="1:11" s="6" customFormat="1" ht="12" thickBot="1" x14ac:dyDescent="0.25">
      <c r="A126" s="19" t="s">
        <v>318</v>
      </c>
      <c r="B126" s="19" t="s">
        <v>281</v>
      </c>
      <c r="C126" s="28" t="s">
        <v>336</v>
      </c>
      <c r="D126" s="29">
        <f>D125/D124</f>
        <v>0.97732003127447575</v>
      </c>
      <c r="E126" s="30">
        <v>0</v>
      </c>
      <c r="F126" s="30">
        <v>0</v>
      </c>
      <c r="G126" s="30">
        <v>0</v>
      </c>
      <c r="H126" s="30">
        <v>0</v>
      </c>
      <c r="I126" s="30">
        <v>0</v>
      </c>
      <c r="J126" s="30">
        <v>0</v>
      </c>
      <c r="K126" s="29">
        <f t="shared" ref="K126" si="116">K125/K124</f>
        <v>0.97732003127447575</v>
      </c>
    </row>
    <row r="127" spans="1:11" s="6" customFormat="1" ht="12" thickBot="1" x14ac:dyDescent="0.25">
      <c r="A127" s="10" t="s">
        <v>318</v>
      </c>
      <c r="B127" s="20" t="s">
        <v>288</v>
      </c>
      <c r="C127" s="14" t="s">
        <v>20</v>
      </c>
      <c r="D127" s="25">
        <v>41693190</v>
      </c>
      <c r="E127" s="26">
        <v>0</v>
      </c>
      <c r="F127" s="26">
        <v>0</v>
      </c>
      <c r="G127" s="26">
        <v>0</v>
      </c>
      <c r="H127" s="26">
        <v>0</v>
      </c>
      <c r="I127" s="26">
        <v>0</v>
      </c>
      <c r="J127" s="26">
        <v>0</v>
      </c>
      <c r="K127" s="27">
        <f t="shared" ref="K127:K128" si="117">SUM(D127:J127)</f>
        <v>41693190</v>
      </c>
    </row>
    <row r="128" spans="1:11" s="6" customFormat="1" ht="12" thickBot="1" x14ac:dyDescent="0.25">
      <c r="A128" s="10" t="s">
        <v>318</v>
      </c>
      <c r="B128" s="20" t="s">
        <v>288</v>
      </c>
      <c r="C128" s="14" t="s">
        <v>335</v>
      </c>
      <c r="D128" s="25">
        <v>41067715.682499997</v>
      </c>
      <c r="E128" s="26">
        <v>0</v>
      </c>
      <c r="F128" s="26">
        <v>0</v>
      </c>
      <c r="G128" s="26">
        <v>0</v>
      </c>
      <c r="H128" s="26">
        <v>0</v>
      </c>
      <c r="I128" s="26">
        <v>0</v>
      </c>
      <c r="J128" s="26">
        <v>0</v>
      </c>
      <c r="K128" s="27">
        <f t="shared" si="117"/>
        <v>41067715.682499997</v>
      </c>
    </row>
    <row r="129" spans="1:11" s="6" customFormat="1" ht="12" thickBot="1" x14ac:dyDescent="0.25">
      <c r="A129" s="19" t="s">
        <v>318</v>
      </c>
      <c r="B129" s="19" t="s">
        <v>288</v>
      </c>
      <c r="C129" s="28" t="s">
        <v>336</v>
      </c>
      <c r="D129" s="29">
        <f>D128/D127</f>
        <v>0.98499816594748435</v>
      </c>
      <c r="E129" s="30">
        <v>0</v>
      </c>
      <c r="F129" s="30">
        <v>0</v>
      </c>
      <c r="G129" s="30">
        <v>0</v>
      </c>
      <c r="H129" s="30">
        <v>0</v>
      </c>
      <c r="I129" s="30">
        <v>0</v>
      </c>
      <c r="J129" s="30">
        <v>0</v>
      </c>
      <c r="K129" s="29">
        <f t="shared" ref="K129" si="118">K128/K127</f>
        <v>0.98499816594748435</v>
      </c>
    </row>
    <row r="130" spans="1:11" s="6" customFormat="1" ht="12" thickBot="1" x14ac:dyDescent="0.25">
      <c r="A130" s="10" t="s">
        <v>318</v>
      </c>
      <c r="B130" s="10" t="s">
        <v>294</v>
      </c>
      <c r="C130" s="14" t="s">
        <v>20</v>
      </c>
      <c r="D130" s="25">
        <v>52488966</v>
      </c>
      <c r="E130" s="31">
        <v>0</v>
      </c>
      <c r="F130" s="31">
        <v>0</v>
      </c>
      <c r="G130" s="25">
        <v>14193300</v>
      </c>
      <c r="H130" s="26">
        <v>0</v>
      </c>
      <c r="I130" s="26">
        <v>0</v>
      </c>
      <c r="J130" s="26">
        <v>0</v>
      </c>
      <c r="K130" s="27">
        <f t="shared" ref="K130:K131" si="119">SUM(D130:J130)</f>
        <v>66682266</v>
      </c>
    </row>
    <row r="131" spans="1:11" s="6" customFormat="1" ht="12" thickBot="1" x14ac:dyDescent="0.25">
      <c r="A131" s="10" t="s">
        <v>318</v>
      </c>
      <c r="B131" s="10" t="s">
        <v>294</v>
      </c>
      <c r="C131" s="14" t="s">
        <v>335</v>
      </c>
      <c r="D131" s="25">
        <v>51486623.445500001</v>
      </c>
      <c r="E131" s="31">
        <v>0</v>
      </c>
      <c r="F131" s="31">
        <v>0</v>
      </c>
      <c r="G131" s="25">
        <v>14192995.550000001</v>
      </c>
      <c r="H131" s="26">
        <v>0</v>
      </c>
      <c r="I131" s="26">
        <v>0</v>
      </c>
      <c r="J131" s="26">
        <v>0</v>
      </c>
      <c r="K131" s="27">
        <f t="shared" si="119"/>
        <v>65679618.995499998</v>
      </c>
    </row>
    <row r="132" spans="1:11" s="6" customFormat="1" ht="12" thickBot="1" x14ac:dyDescent="0.25">
      <c r="A132" s="19" t="s">
        <v>318</v>
      </c>
      <c r="B132" s="19" t="s">
        <v>294</v>
      </c>
      <c r="C132" s="28" t="s">
        <v>336</v>
      </c>
      <c r="D132" s="29">
        <f>D131/D130</f>
        <v>0.98090374737997321</v>
      </c>
      <c r="E132" s="30">
        <v>0</v>
      </c>
      <c r="F132" s="30">
        <v>0</v>
      </c>
      <c r="G132" s="29">
        <f t="shared" ref="G132" si="120">G131/G130</f>
        <v>0.99997854973825684</v>
      </c>
      <c r="H132" s="30">
        <v>0</v>
      </c>
      <c r="I132" s="30">
        <v>0</v>
      </c>
      <c r="J132" s="30">
        <v>0</v>
      </c>
      <c r="K132" s="29">
        <f t="shared" ref="K132" si="121">K131/K130</f>
        <v>0.98496381324983762</v>
      </c>
    </row>
    <row r="133" spans="1:11" s="6" customFormat="1" ht="12" thickBot="1" x14ac:dyDescent="0.25">
      <c r="A133" s="10" t="s">
        <v>318</v>
      </c>
      <c r="B133" s="10" t="s">
        <v>299</v>
      </c>
      <c r="C133" s="14" t="s">
        <v>20</v>
      </c>
      <c r="D133" s="25">
        <v>10151482</v>
      </c>
      <c r="E133" s="25">
        <v>500000</v>
      </c>
      <c r="F133" s="26">
        <v>0</v>
      </c>
      <c r="G133" s="26">
        <v>0</v>
      </c>
      <c r="H133" s="26">
        <v>0</v>
      </c>
      <c r="I133" s="26">
        <v>0</v>
      </c>
      <c r="J133" s="26">
        <v>0</v>
      </c>
      <c r="K133" s="27">
        <f t="shared" ref="K133:K134" si="122">SUM(D133:J133)</f>
        <v>10651482</v>
      </c>
    </row>
    <row r="134" spans="1:11" s="6" customFormat="1" ht="12" thickBot="1" x14ac:dyDescent="0.25">
      <c r="A134" s="10" t="s">
        <v>318</v>
      </c>
      <c r="B134" s="10" t="s">
        <v>299</v>
      </c>
      <c r="C134" s="14" t="s">
        <v>335</v>
      </c>
      <c r="D134" s="25">
        <v>10001074.654999999</v>
      </c>
      <c r="E134" s="31">
        <v>0</v>
      </c>
      <c r="F134" s="26">
        <v>0</v>
      </c>
      <c r="G134" s="26">
        <v>0</v>
      </c>
      <c r="H134" s="26">
        <v>0</v>
      </c>
      <c r="I134" s="26">
        <v>0</v>
      </c>
      <c r="J134" s="26">
        <v>0</v>
      </c>
      <c r="K134" s="27">
        <f t="shared" si="122"/>
        <v>10001074.654999999</v>
      </c>
    </row>
    <row r="135" spans="1:11" s="6" customFormat="1" ht="12" thickBot="1" x14ac:dyDescent="0.25">
      <c r="A135" s="19" t="s">
        <v>318</v>
      </c>
      <c r="B135" s="19" t="s">
        <v>299</v>
      </c>
      <c r="C135" s="28" t="s">
        <v>336</v>
      </c>
      <c r="D135" s="29">
        <f>D134/D133</f>
        <v>0.98518370568947466</v>
      </c>
      <c r="E135" s="30">
        <f t="shared" ref="E135" si="123">E134/E133</f>
        <v>0</v>
      </c>
      <c r="F135" s="30">
        <v>0</v>
      </c>
      <c r="G135" s="30">
        <v>0</v>
      </c>
      <c r="H135" s="30">
        <v>0</v>
      </c>
      <c r="I135" s="30">
        <v>0</v>
      </c>
      <c r="J135" s="30">
        <v>0</v>
      </c>
      <c r="K135" s="29">
        <f t="shared" ref="K135" si="124">K134/K133</f>
        <v>0.93893738495732326</v>
      </c>
    </row>
    <row r="136" spans="1:11" s="6" customFormat="1" ht="12" thickBot="1" x14ac:dyDescent="0.25">
      <c r="A136" s="10" t="s">
        <v>318</v>
      </c>
      <c r="B136" s="10" t="s">
        <v>303</v>
      </c>
      <c r="C136" s="14" t="s">
        <v>20</v>
      </c>
      <c r="D136" s="25">
        <v>6179260</v>
      </c>
      <c r="E136" s="25">
        <v>1200000</v>
      </c>
      <c r="F136" s="25">
        <v>1000000</v>
      </c>
      <c r="G136" s="26">
        <v>0</v>
      </c>
      <c r="H136" s="26">
        <v>0</v>
      </c>
      <c r="I136" s="26">
        <v>0</v>
      </c>
      <c r="J136" s="26">
        <v>0</v>
      </c>
      <c r="K136" s="27">
        <f t="shared" ref="K136:K137" si="125">SUM(D136:J136)</f>
        <v>8379260</v>
      </c>
    </row>
    <row r="137" spans="1:11" s="6" customFormat="1" ht="12" thickBot="1" x14ac:dyDescent="0.25">
      <c r="A137" s="10" t="s">
        <v>318</v>
      </c>
      <c r="B137" s="10" t="s">
        <v>303</v>
      </c>
      <c r="C137" s="14" t="s">
        <v>335</v>
      </c>
      <c r="D137" s="25">
        <v>5980907.3150000004</v>
      </c>
      <c r="E137" s="25">
        <v>1099560</v>
      </c>
      <c r="F137" s="25">
        <v>377361.81099999999</v>
      </c>
      <c r="G137" s="26">
        <v>0</v>
      </c>
      <c r="H137" s="26">
        <v>0</v>
      </c>
      <c r="I137" s="26">
        <v>0</v>
      </c>
      <c r="J137" s="26">
        <v>0</v>
      </c>
      <c r="K137" s="27">
        <f t="shared" si="125"/>
        <v>7457829.1260000002</v>
      </c>
    </row>
    <row r="138" spans="1:11" s="6" customFormat="1" ht="12" thickBot="1" x14ac:dyDescent="0.25">
      <c r="A138" s="19" t="s">
        <v>318</v>
      </c>
      <c r="B138" s="19" t="s">
        <v>303</v>
      </c>
      <c r="C138" s="28" t="s">
        <v>336</v>
      </c>
      <c r="D138" s="29">
        <f>D137/D136</f>
        <v>0.96790025261924573</v>
      </c>
      <c r="E138" s="29">
        <f t="shared" ref="E138" si="126">E137/E136</f>
        <v>0.9163</v>
      </c>
      <c r="F138" s="29">
        <f t="shared" ref="F138" si="127">F137/F136</f>
        <v>0.37736181099999999</v>
      </c>
      <c r="G138" s="30">
        <v>0</v>
      </c>
      <c r="H138" s="30">
        <v>0</v>
      </c>
      <c r="I138" s="30">
        <v>0</v>
      </c>
      <c r="J138" s="30">
        <v>0</v>
      </c>
      <c r="K138" s="29">
        <f t="shared" ref="K138" si="128">K137/K136</f>
        <v>0.89003433787709174</v>
      </c>
    </row>
    <row r="139" spans="1:11" s="6" customFormat="1" ht="12" thickBot="1" x14ac:dyDescent="0.25">
      <c r="A139" s="10" t="s">
        <v>318</v>
      </c>
      <c r="B139" s="10" t="s">
        <v>307</v>
      </c>
      <c r="C139" s="14" t="s">
        <v>20</v>
      </c>
      <c r="D139" s="26">
        <v>0</v>
      </c>
      <c r="E139" s="26">
        <v>0</v>
      </c>
      <c r="F139" s="26">
        <v>0</v>
      </c>
      <c r="G139" s="25">
        <v>75945233.939999998</v>
      </c>
      <c r="H139" s="26">
        <v>0</v>
      </c>
      <c r="I139" s="26">
        <v>0</v>
      </c>
      <c r="J139" s="26">
        <v>0</v>
      </c>
      <c r="K139" s="27">
        <f t="shared" ref="K139:K140" si="129">SUM(D139:J139)</f>
        <v>75945233.939999998</v>
      </c>
    </row>
    <row r="140" spans="1:11" s="6" customFormat="1" ht="12" thickBot="1" x14ac:dyDescent="0.25">
      <c r="A140" s="10" t="s">
        <v>318</v>
      </c>
      <c r="B140" s="10" t="s">
        <v>307</v>
      </c>
      <c r="C140" s="14" t="s">
        <v>335</v>
      </c>
      <c r="D140" s="26">
        <v>0</v>
      </c>
      <c r="E140" s="26">
        <v>0</v>
      </c>
      <c r="F140" s="26">
        <v>0</v>
      </c>
      <c r="G140" s="32">
        <v>0</v>
      </c>
      <c r="H140" s="26">
        <v>0</v>
      </c>
      <c r="I140" s="26">
        <v>0</v>
      </c>
      <c r="J140" s="26">
        <v>0</v>
      </c>
      <c r="K140" s="30">
        <f t="shared" si="129"/>
        <v>0</v>
      </c>
    </row>
    <row r="141" spans="1:11" s="6" customFormat="1" ht="12" thickBot="1" x14ac:dyDescent="0.25">
      <c r="A141" s="19" t="s">
        <v>318</v>
      </c>
      <c r="B141" s="19" t="s">
        <v>307</v>
      </c>
      <c r="C141" s="28" t="s">
        <v>336</v>
      </c>
      <c r="D141" s="30">
        <v>0</v>
      </c>
      <c r="E141" s="30">
        <v>0</v>
      </c>
      <c r="F141" s="30">
        <v>0</v>
      </c>
      <c r="G141" s="29">
        <f t="shared" ref="G141" si="130">G140/G139</f>
        <v>0</v>
      </c>
      <c r="H141" s="30">
        <v>0</v>
      </c>
      <c r="I141" s="30">
        <v>0</v>
      </c>
      <c r="J141" s="30">
        <v>0</v>
      </c>
      <c r="K141" s="30">
        <f t="shared" ref="K141" si="131">K140/K139</f>
        <v>0</v>
      </c>
    </row>
    <row r="142" spans="1:11" s="6" customFormat="1" ht="12" thickBot="1" x14ac:dyDescent="0.25">
      <c r="A142" s="10" t="s">
        <v>318</v>
      </c>
      <c r="B142" s="10" t="s">
        <v>315</v>
      </c>
      <c r="C142" s="14" t="s">
        <v>20</v>
      </c>
      <c r="D142" s="26">
        <v>0</v>
      </c>
      <c r="E142" s="25">
        <v>7110000</v>
      </c>
      <c r="F142" s="26">
        <v>0</v>
      </c>
      <c r="G142" s="26">
        <v>0</v>
      </c>
      <c r="H142" s="26">
        <v>0</v>
      </c>
      <c r="I142" s="26">
        <v>0</v>
      </c>
      <c r="J142" s="26">
        <v>0</v>
      </c>
      <c r="K142" s="27">
        <f t="shared" ref="K142:K143" si="132">SUM(D142:J142)</f>
        <v>7110000</v>
      </c>
    </row>
    <row r="143" spans="1:11" s="6" customFormat="1" ht="12" thickBot="1" x14ac:dyDescent="0.25">
      <c r="A143" s="10" t="s">
        <v>318</v>
      </c>
      <c r="B143" s="10" t="s">
        <v>315</v>
      </c>
      <c r="C143" s="14" t="s">
        <v>335</v>
      </c>
      <c r="D143" s="26">
        <v>0</v>
      </c>
      <c r="E143" s="25">
        <v>6877854.9000000004</v>
      </c>
      <c r="F143" s="26">
        <v>0</v>
      </c>
      <c r="G143" s="26">
        <v>0</v>
      </c>
      <c r="H143" s="26">
        <v>0</v>
      </c>
      <c r="I143" s="26">
        <v>0</v>
      </c>
      <c r="J143" s="26">
        <v>0</v>
      </c>
      <c r="K143" s="27">
        <f t="shared" si="132"/>
        <v>6877854.9000000004</v>
      </c>
    </row>
    <row r="144" spans="1:11" s="6" customFormat="1" ht="12" thickBot="1" x14ac:dyDescent="0.25">
      <c r="A144" s="19" t="s">
        <v>318</v>
      </c>
      <c r="B144" s="19" t="s">
        <v>315</v>
      </c>
      <c r="C144" s="28" t="s">
        <v>336</v>
      </c>
      <c r="D144" s="30">
        <v>0</v>
      </c>
      <c r="E144" s="29">
        <f t="shared" ref="E144" si="133">E143/E142</f>
        <v>0.96734949367088607</v>
      </c>
      <c r="F144" s="30">
        <v>0</v>
      </c>
      <c r="G144" s="30">
        <v>0</v>
      </c>
      <c r="H144" s="30">
        <v>0</v>
      </c>
      <c r="I144" s="30">
        <v>0</v>
      </c>
      <c r="J144" s="30">
        <v>0</v>
      </c>
      <c r="K144" s="29">
        <f t="shared" ref="K144" si="134">K143/K142</f>
        <v>0.96734949367088607</v>
      </c>
    </row>
    <row r="145" spans="1:11" s="6" customFormat="1" ht="12" thickBot="1" x14ac:dyDescent="0.25">
      <c r="A145" s="43" t="s">
        <v>318</v>
      </c>
      <c r="B145" s="43" t="s">
        <v>338</v>
      </c>
      <c r="C145" s="44" t="s">
        <v>20</v>
      </c>
      <c r="D145" s="45">
        <f>D4+D7+D10+D13+D16+D19+D22+D25+D28+D31+D34+D37+D40+D43+D46+D49+D52+D55+D58+D61+D64+D67+D70+D73+D76+D79+D82+D85+D88+D91+D94+D97+D100+D103+D106+D109+D112+D115+D118+D121+D124+D127+D130+D133+D136+D139+D142</f>
        <v>3790817551.5</v>
      </c>
      <c r="E145" s="45">
        <f t="shared" ref="E145:J145" si="135">E4+E7+E10+E13+E16+E19+E22+E25+E28+E31+E34+E37+E40+E43+E46+E49+E52+E55+E58+E61+E64+E67+E70+E73+E76+E79+E82+E85+E88+E91+E94+E97+E100+E103+E106+E109+E112+E115+E118+E121+E124+E127+E130+E133+E136+E139+E142</f>
        <v>1850402651</v>
      </c>
      <c r="F145" s="45">
        <f t="shared" si="135"/>
        <v>54991451</v>
      </c>
      <c r="G145" s="45">
        <f t="shared" si="135"/>
        <v>1269048135.1400001</v>
      </c>
      <c r="H145" s="45">
        <f t="shared" si="135"/>
        <v>648481674.5</v>
      </c>
      <c r="I145" s="45">
        <f t="shared" si="135"/>
        <v>281346093.36000001</v>
      </c>
      <c r="J145" s="45">
        <f t="shared" si="135"/>
        <v>15040000</v>
      </c>
      <c r="K145" s="46">
        <f>SUM(D145:J145)</f>
        <v>7910127556.5</v>
      </c>
    </row>
    <row r="146" spans="1:11" s="6" customFormat="1" ht="12" thickBot="1" x14ac:dyDescent="0.25">
      <c r="A146" s="43" t="s">
        <v>318</v>
      </c>
      <c r="B146" s="43" t="s">
        <v>338</v>
      </c>
      <c r="C146" s="44" t="s">
        <v>335</v>
      </c>
      <c r="D146" s="45">
        <f>D5+D8+D11+D14+D17+D20+D23+D26+D29+D32+D35+D38+D41+D44+D47+D50+D53+D56+D59+D62+D65+D68+D71+D74+D77+D80+D83+D86+D89+D92+D95+D98+D101+D104+D107+D110+D113+D116+D119+D122+D125+D128+D131+D134+D137+D140+D143</f>
        <v>3713483290.8700008</v>
      </c>
      <c r="E146" s="45">
        <f t="shared" ref="E146:J146" si="136">E5+E8+E11+E14+E17+E20+E23+E26+E29+E32+E35+E38+E41+E44+E47+E50+E53+E56+E59+E62+E65+E68+E71+E74+E77+E80+E83+E86+E89+E92+E95+E98+E101+E104+E107+E110+E113+E116+E119+E122+E125+E128+E131+E134+E137+E140+E143</f>
        <v>1673869148.9668</v>
      </c>
      <c r="F146" s="45">
        <f t="shared" si="136"/>
        <v>33781054.187100001</v>
      </c>
      <c r="G146" s="45">
        <f t="shared" si="136"/>
        <v>1076113984.6457002</v>
      </c>
      <c r="H146" s="45">
        <f t="shared" si="136"/>
        <v>624008996.27370012</v>
      </c>
      <c r="I146" s="45">
        <f t="shared" si="136"/>
        <v>281346093.33999997</v>
      </c>
      <c r="J146" s="45">
        <f t="shared" si="136"/>
        <v>0</v>
      </c>
      <c r="K146" s="46">
        <f t="shared" ref="K146" si="137">SUM(D146:J146)</f>
        <v>7402602568.2833014</v>
      </c>
    </row>
    <row r="147" spans="1:11" s="6" customFormat="1" ht="12" thickBot="1" x14ac:dyDescent="0.25">
      <c r="A147" s="19" t="s">
        <v>318</v>
      </c>
      <c r="B147" s="19" t="s">
        <v>338</v>
      </c>
      <c r="C147" s="28" t="s">
        <v>336</v>
      </c>
      <c r="D147" s="29">
        <f>D146/D145</f>
        <v>0.97959958252293133</v>
      </c>
      <c r="E147" s="29">
        <f t="shared" ref="E147" si="138">E146/E145</f>
        <v>0.90459724971870459</v>
      </c>
      <c r="F147" s="29">
        <f t="shared" ref="F147" si="139">F146/F145</f>
        <v>0.61429646922937164</v>
      </c>
      <c r="G147" s="29">
        <f t="shared" ref="G147" si="140">G146/G145</f>
        <v>0.84796939914890179</v>
      </c>
      <c r="H147" s="29">
        <f t="shared" ref="H147" si="141">H146/H145</f>
        <v>0.96226157316601257</v>
      </c>
      <c r="I147" s="29">
        <f t="shared" ref="I147" si="142">I146/I145</f>
        <v>0.99999999992891309</v>
      </c>
      <c r="J147" s="29">
        <f t="shared" ref="J147:K147" si="143">J146/J145</f>
        <v>0</v>
      </c>
      <c r="K147" s="29">
        <f t="shared" si="143"/>
        <v>0.93583858356371896</v>
      </c>
    </row>
    <row r="148" spans="1:11" s="6" customFormat="1" ht="12" thickBot="1" x14ac:dyDescent="0.25">
      <c r="A148" s="10" t="s">
        <v>419</v>
      </c>
      <c r="B148" s="8" t="s">
        <v>359</v>
      </c>
      <c r="C148" s="11" t="s">
        <v>20</v>
      </c>
      <c r="D148" s="33">
        <v>0</v>
      </c>
      <c r="E148" s="33">
        <v>0</v>
      </c>
      <c r="F148" s="26">
        <v>0</v>
      </c>
      <c r="G148" s="26">
        <v>0</v>
      </c>
      <c r="H148" s="25">
        <v>60851039</v>
      </c>
      <c r="I148" s="33">
        <v>0</v>
      </c>
      <c r="J148" s="26">
        <v>0</v>
      </c>
      <c r="K148" s="27">
        <f t="shared" ref="K148:K149" si="144">SUM(D148:J148)</f>
        <v>60851039</v>
      </c>
    </row>
    <row r="149" spans="1:11" s="6" customFormat="1" ht="12" thickBot="1" x14ac:dyDescent="0.25">
      <c r="A149" s="10" t="s">
        <v>419</v>
      </c>
      <c r="B149" s="8" t="s">
        <v>359</v>
      </c>
      <c r="C149" s="11" t="s">
        <v>414</v>
      </c>
      <c r="D149" s="33">
        <v>0</v>
      </c>
      <c r="E149" s="33">
        <v>0</v>
      </c>
      <c r="F149" s="26">
        <v>0</v>
      </c>
      <c r="G149" s="26">
        <v>0</v>
      </c>
      <c r="H149" s="25">
        <v>60851039</v>
      </c>
      <c r="I149" s="33">
        <v>0</v>
      </c>
      <c r="J149" s="26">
        <v>0</v>
      </c>
      <c r="K149" s="27">
        <f t="shared" si="144"/>
        <v>60851039</v>
      </c>
    </row>
    <row r="150" spans="1:11" s="6" customFormat="1" ht="12" thickBot="1" x14ac:dyDescent="0.25">
      <c r="A150" s="19" t="s">
        <v>419</v>
      </c>
      <c r="B150" s="19" t="s">
        <v>359</v>
      </c>
      <c r="C150" s="34" t="s">
        <v>415</v>
      </c>
      <c r="D150" s="30">
        <v>0</v>
      </c>
      <c r="E150" s="30">
        <v>0</v>
      </c>
      <c r="F150" s="30">
        <v>0</v>
      </c>
      <c r="G150" s="30">
        <v>0</v>
      </c>
      <c r="H150" s="29">
        <f t="shared" ref="H150" si="145">H149/H148</f>
        <v>1</v>
      </c>
      <c r="I150" s="30">
        <v>0</v>
      </c>
      <c r="J150" s="30">
        <v>0</v>
      </c>
      <c r="K150" s="29">
        <f t="shared" ref="K150" si="146">K149/K148</f>
        <v>1</v>
      </c>
    </row>
    <row r="151" spans="1:11" s="6" customFormat="1" ht="12" thickBot="1" x14ac:dyDescent="0.25">
      <c r="A151" s="10" t="s">
        <v>419</v>
      </c>
      <c r="B151" s="8" t="s">
        <v>363</v>
      </c>
      <c r="C151" s="11" t="s">
        <v>20</v>
      </c>
      <c r="D151" s="33">
        <v>0</v>
      </c>
      <c r="E151" s="33">
        <v>0</v>
      </c>
      <c r="F151" s="26">
        <v>0</v>
      </c>
      <c r="G151" s="26">
        <v>0</v>
      </c>
      <c r="H151" s="35">
        <v>109801667</v>
      </c>
      <c r="I151" s="33">
        <v>0</v>
      </c>
      <c r="J151" s="26">
        <v>0</v>
      </c>
      <c r="K151" s="27">
        <f t="shared" ref="K151:K152" si="147">SUM(D151:J151)</f>
        <v>109801667</v>
      </c>
    </row>
    <row r="152" spans="1:11" s="6" customFormat="1" ht="12" thickBot="1" x14ac:dyDescent="0.25">
      <c r="A152" s="10" t="s">
        <v>419</v>
      </c>
      <c r="B152" s="8" t="s">
        <v>363</v>
      </c>
      <c r="C152" s="11" t="s">
        <v>414</v>
      </c>
      <c r="D152" s="33">
        <v>0</v>
      </c>
      <c r="E152" s="33">
        <v>0</v>
      </c>
      <c r="F152" s="26">
        <v>0</v>
      </c>
      <c r="G152" s="26">
        <v>0</v>
      </c>
      <c r="H152" s="35">
        <v>109801667</v>
      </c>
      <c r="I152" s="33">
        <v>0</v>
      </c>
      <c r="J152" s="26">
        <v>0</v>
      </c>
      <c r="K152" s="27">
        <f t="shared" si="147"/>
        <v>109801667</v>
      </c>
    </row>
    <row r="153" spans="1:11" s="6" customFormat="1" ht="12" thickBot="1" x14ac:dyDescent="0.25">
      <c r="A153" s="19" t="s">
        <v>419</v>
      </c>
      <c r="B153" s="19" t="s">
        <v>363</v>
      </c>
      <c r="C153" s="34" t="s">
        <v>415</v>
      </c>
      <c r="D153" s="30">
        <v>0</v>
      </c>
      <c r="E153" s="30">
        <v>0</v>
      </c>
      <c r="F153" s="30">
        <v>0</v>
      </c>
      <c r="G153" s="30">
        <v>0</v>
      </c>
      <c r="H153" s="29">
        <f t="shared" ref="H153" si="148">H152/H151</f>
        <v>1</v>
      </c>
      <c r="I153" s="30">
        <v>0</v>
      </c>
      <c r="J153" s="30">
        <v>0</v>
      </c>
      <c r="K153" s="29">
        <f t="shared" ref="K153" si="149">K152/K151</f>
        <v>1</v>
      </c>
    </row>
    <row r="154" spans="1:11" s="6" customFormat="1" ht="12" thickBot="1" x14ac:dyDescent="0.25">
      <c r="A154" s="10" t="s">
        <v>419</v>
      </c>
      <c r="B154" s="8" t="s">
        <v>367</v>
      </c>
      <c r="C154" s="11" t="s">
        <v>20</v>
      </c>
      <c r="D154" s="33">
        <v>0</v>
      </c>
      <c r="E154" s="36">
        <v>13187785</v>
      </c>
      <c r="F154" s="26">
        <v>0</v>
      </c>
      <c r="G154" s="26">
        <v>0</v>
      </c>
      <c r="H154" s="37">
        <v>241327170</v>
      </c>
      <c r="I154" s="33">
        <v>0</v>
      </c>
      <c r="J154" s="26">
        <v>0</v>
      </c>
      <c r="K154" s="27">
        <f t="shared" ref="K154:K155" si="150">SUM(D154:J154)</f>
        <v>254514955</v>
      </c>
    </row>
    <row r="155" spans="1:11" s="6" customFormat="1" ht="12" thickBot="1" x14ac:dyDescent="0.25">
      <c r="A155" s="10" t="s">
        <v>419</v>
      </c>
      <c r="B155" s="8" t="s">
        <v>367</v>
      </c>
      <c r="C155" s="11" t="s">
        <v>414</v>
      </c>
      <c r="D155" s="33">
        <v>0</v>
      </c>
      <c r="E155" s="36">
        <v>13042168.399999999</v>
      </c>
      <c r="F155" s="26">
        <v>0</v>
      </c>
      <c r="G155" s="26">
        <v>0</v>
      </c>
      <c r="H155" s="35">
        <v>241327170</v>
      </c>
      <c r="I155" s="33">
        <v>0</v>
      </c>
      <c r="J155" s="26">
        <v>0</v>
      </c>
      <c r="K155" s="27">
        <f t="shared" si="150"/>
        <v>254369338.40000001</v>
      </c>
    </row>
    <row r="156" spans="1:11" s="6" customFormat="1" ht="12" thickBot="1" x14ac:dyDescent="0.25">
      <c r="A156" s="19" t="s">
        <v>419</v>
      </c>
      <c r="B156" s="19" t="s">
        <v>367</v>
      </c>
      <c r="C156" s="19" t="s">
        <v>415</v>
      </c>
      <c r="D156" s="30">
        <v>0</v>
      </c>
      <c r="E156" s="29">
        <f t="shared" ref="E156" si="151">E155/E154</f>
        <v>0.98895822156639634</v>
      </c>
      <c r="F156" s="30">
        <v>0</v>
      </c>
      <c r="G156" s="30">
        <v>0</v>
      </c>
      <c r="H156" s="29">
        <f t="shared" ref="H156" si="152">H155/H154</f>
        <v>1</v>
      </c>
      <c r="I156" s="30">
        <v>0</v>
      </c>
      <c r="J156" s="30">
        <v>0</v>
      </c>
      <c r="K156" s="29">
        <f t="shared" ref="K156" si="153">K155/K154</f>
        <v>0.99942786623285063</v>
      </c>
    </row>
    <row r="157" spans="1:11" s="6" customFormat="1" ht="12" thickBot="1" x14ac:dyDescent="0.25">
      <c r="A157" s="10" t="s">
        <v>419</v>
      </c>
      <c r="B157" s="8" t="s">
        <v>372</v>
      </c>
      <c r="C157" s="11" t="s">
        <v>20</v>
      </c>
      <c r="D157" s="33">
        <v>0</v>
      </c>
      <c r="E157" s="33">
        <v>0</v>
      </c>
      <c r="F157" s="26">
        <v>0</v>
      </c>
      <c r="G157" s="26">
        <v>0</v>
      </c>
      <c r="H157" s="35">
        <v>5525873</v>
      </c>
      <c r="I157" s="33">
        <v>0</v>
      </c>
      <c r="J157" s="26">
        <v>0</v>
      </c>
      <c r="K157" s="27">
        <f t="shared" ref="K157:K158" si="154">SUM(D157:J157)</f>
        <v>5525873</v>
      </c>
    </row>
    <row r="158" spans="1:11" s="6" customFormat="1" ht="12" thickBot="1" x14ac:dyDescent="0.25">
      <c r="A158" s="10" t="s">
        <v>419</v>
      </c>
      <c r="B158" s="8" t="s">
        <v>372</v>
      </c>
      <c r="C158" s="11" t="s">
        <v>414</v>
      </c>
      <c r="D158" s="33">
        <v>0</v>
      </c>
      <c r="E158" s="33">
        <v>0</v>
      </c>
      <c r="F158" s="26">
        <v>0</v>
      </c>
      <c r="G158" s="26">
        <v>0</v>
      </c>
      <c r="H158" s="35">
        <v>5525873</v>
      </c>
      <c r="I158" s="33">
        <v>0</v>
      </c>
      <c r="J158" s="26">
        <v>0</v>
      </c>
      <c r="K158" s="27">
        <f t="shared" si="154"/>
        <v>5525873</v>
      </c>
    </row>
    <row r="159" spans="1:11" s="6" customFormat="1" ht="12" thickBot="1" x14ac:dyDescent="0.25">
      <c r="A159" s="19" t="s">
        <v>419</v>
      </c>
      <c r="B159" s="19" t="s">
        <v>372</v>
      </c>
      <c r="C159" s="34" t="s">
        <v>415</v>
      </c>
      <c r="D159" s="30">
        <v>0</v>
      </c>
      <c r="E159" s="30">
        <v>0</v>
      </c>
      <c r="F159" s="30">
        <v>0</v>
      </c>
      <c r="G159" s="30">
        <v>0</v>
      </c>
      <c r="H159" s="29">
        <f t="shared" ref="H159" si="155">H158/H157</f>
        <v>1</v>
      </c>
      <c r="I159" s="30">
        <v>0</v>
      </c>
      <c r="J159" s="30">
        <v>0</v>
      </c>
      <c r="K159" s="29">
        <f t="shared" ref="K159" si="156">K158/K157</f>
        <v>1</v>
      </c>
    </row>
    <row r="160" spans="1:11" s="6" customFormat="1" ht="12" thickBot="1" x14ac:dyDescent="0.25">
      <c r="A160" s="10" t="s">
        <v>419</v>
      </c>
      <c r="B160" s="8" t="s">
        <v>376</v>
      </c>
      <c r="C160" s="11" t="s">
        <v>20</v>
      </c>
      <c r="D160" s="33">
        <v>0</v>
      </c>
      <c r="E160" s="33">
        <v>0</v>
      </c>
      <c r="F160" s="26">
        <v>0</v>
      </c>
      <c r="G160" s="26">
        <v>0</v>
      </c>
      <c r="H160" s="35">
        <v>5525873</v>
      </c>
      <c r="I160" s="33">
        <v>0</v>
      </c>
      <c r="J160" s="26">
        <v>0</v>
      </c>
      <c r="K160" s="27">
        <f t="shared" ref="K160:K161" si="157">SUM(D160:J160)</f>
        <v>5525873</v>
      </c>
    </row>
    <row r="161" spans="1:11" s="6" customFormat="1" ht="12" thickBot="1" x14ac:dyDescent="0.25">
      <c r="A161" s="10" t="s">
        <v>419</v>
      </c>
      <c r="B161" s="8" t="s">
        <v>376</v>
      </c>
      <c r="C161" s="11" t="s">
        <v>414</v>
      </c>
      <c r="D161" s="33">
        <v>0</v>
      </c>
      <c r="E161" s="33">
        <v>0</v>
      </c>
      <c r="F161" s="26">
        <v>0</v>
      </c>
      <c r="G161" s="26">
        <v>0</v>
      </c>
      <c r="H161" s="35">
        <v>5525873</v>
      </c>
      <c r="I161" s="33">
        <v>0</v>
      </c>
      <c r="J161" s="26">
        <v>0</v>
      </c>
      <c r="K161" s="27">
        <f t="shared" si="157"/>
        <v>5525873</v>
      </c>
    </row>
    <row r="162" spans="1:11" s="6" customFormat="1" ht="12" thickBot="1" x14ac:dyDescent="0.25">
      <c r="A162" s="19" t="s">
        <v>419</v>
      </c>
      <c r="B162" s="19" t="s">
        <v>376</v>
      </c>
      <c r="C162" s="34" t="s">
        <v>415</v>
      </c>
      <c r="D162" s="30">
        <v>0</v>
      </c>
      <c r="E162" s="30">
        <v>0</v>
      </c>
      <c r="F162" s="30">
        <v>0</v>
      </c>
      <c r="G162" s="30">
        <v>0</v>
      </c>
      <c r="H162" s="29">
        <f t="shared" ref="H162" si="158">H161/H160</f>
        <v>1</v>
      </c>
      <c r="I162" s="30">
        <v>0</v>
      </c>
      <c r="J162" s="30">
        <v>0</v>
      </c>
      <c r="K162" s="29">
        <f t="shared" ref="K162" si="159">K161/K160</f>
        <v>1</v>
      </c>
    </row>
    <row r="163" spans="1:11" s="6" customFormat="1" ht="12" thickBot="1" x14ac:dyDescent="0.25">
      <c r="A163" s="10" t="s">
        <v>419</v>
      </c>
      <c r="B163" s="8" t="s">
        <v>382</v>
      </c>
      <c r="C163" s="11" t="s">
        <v>20</v>
      </c>
      <c r="D163" s="33">
        <v>0</v>
      </c>
      <c r="E163" s="33">
        <v>0</v>
      </c>
      <c r="F163" s="26">
        <v>0</v>
      </c>
      <c r="G163" s="26">
        <v>0</v>
      </c>
      <c r="H163" s="35">
        <v>24367282</v>
      </c>
      <c r="I163" s="33">
        <v>0</v>
      </c>
      <c r="J163" s="26">
        <v>0</v>
      </c>
      <c r="K163" s="27">
        <f t="shared" ref="K163:K164" si="160">SUM(D163:J163)</f>
        <v>24367282</v>
      </c>
    </row>
    <row r="164" spans="1:11" s="6" customFormat="1" ht="12" thickBot="1" x14ac:dyDescent="0.25">
      <c r="A164" s="10" t="s">
        <v>419</v>
      </c>
      <c r="B164" s="8" t="s">
        <v>382</v>
      </c>
      <c r="C164" s="11" t="s">
        <v>414</v>
      </c>
      <c r="D164" s="33">
        <v>0</v>
      </c>
      <c r="E164" s="33">
        <v>0</v>
      </c>
      <c r="F164" s="26">
        <v>0</v>
      </c>
      <c r="G164" s="26">
        <v>0</v>
      </c>
      <c r="H164" s="35">
        <v>24367282</v>
      </c>
      <c r="I164" s="33">
        <v>0</v>
      </c>
      <c r="J164" s="26">
        <v>0</v>
      </c>
      <c r="K164" s="27">
        <f t="shared" si="160"/>
        <v>24367282</v>
      </c>
    </row>
    <row r="165" spans="1:11" s="6" customFormat="1" ht="12" thickBot="1" x14ac:dyDescent="0.25">
      <c r="A165" s="19" t="s">
        <v>419</v>
      </c>
      <c r="B165" s="19" t="s">
        <v>382</v>
      </c>
      <c r="C165" s="34" t="s">
        <v>415</v>
      </c>
      <c r="D165" s="30">
        <v>0</v>
      </c>
      <c r="E165" s="30">
        <v>0</v>
      </c>
      <c r="F165" s="30">
        <v>0</v>
      </c>
      <c r="G165" s="30">
        <v>0</v>
      </c>
      <c r="H165" s="29">
        <f t="shared" ref="H165" si="161">H164/H163</f>
        <v>1</v>
      </c>
      <c r="I165" s="30">
        <v>0</v>
      </c>
      <c r="J165" s="30">
        <v>0</v>
      </c>
      <c r="K165" s="29">
        <f t="shared" ref="K165" si="162">K164/K163</f>
        <v>1</v>
      </c>
    </row>
    <row r="166" spans="1:11" s="6" customFormat="1" ht="12" thickBot="1" x14ac:dyDescent="0.25">
      <c r="A166" s="10" t="s">
        <v>419</v>
      </c>
      <c r="B166" s="8" t="s">
        <v>386</v>
      </c>
      <c r="C166" s="11" t="s">
        <v>20</v>
      </c>
      <c r="D166" s="36">
        <v>137680129</v>
      </c>
      <c r="E166" s="33">
        <v>0</v>
      </c>
      <c r="F166" s="26">
        <v>0</v>
      </c>
      <c r="G166" s="26">
        <v>0</v>
      </c>
      <c r="H166" s="33">
        <v>0</v>
      </c>
      <c r="I166" s="33">
        <v>0</v>
      </c>
      <c r="J166" s="26">
        <v>0</v>
      </c>
      <c r="K166" s="27">
        <f t="shared" ref="K166:K167" si="163">SUM(D166:J166)</f>
        <v>137680129</v>
      </c>
    </row>
    <row r="167" spans="1:11" s="6" customFormat="1" ht="12" thickBot="1" x14ac:dyDescent="0.25">
      <c r="A167" s="10" t="s">
        <v>419</v>
      </c>
      <c r="B167" s="8" t="s">
        <v>386</v>
      </c>
      <c r="C167" s="11" t="s">
        <v>414</v>
      </c>
      <c r="D167" s="36">
        <v>132163926.745</v>
      </c>
      <c r="E167" s="33">
        <v>0</v>
      </c>
      <c r="F167" s="26">
        <v>0</v>
      </c>
      <c r="G167" s="26">
        <v>0</v>
      </c>
      <c r="H167" s="33">
        <v>0</v>
      </c>
      <c r="I167" s="33">
        <v>0</v>
      </c>
      <c r="J167" s="26">
        <v>0</v>
      </c>
      <c r="K167" s="27">
        <f t="shared" si="163"/>
        <v>132163926.745</v>
      </c>
    </row>
    <row r="168" spans="1:11" s="6" customFormat="1" ht="12" thickBot="1" x14ac:dyDescent="0.25">
      <c r="A168" s="19" t="s">
        <v>419</v>
      </c>
      <c r="B168" s="19" t="s">
        <v>386</v>
      </c>
      <c r="C168" s="34" t="s">
        <v>415</v>
      </c>
      <c r="D168" s="29">
        <f>D167/D166</f>
        <v>0.95993465218935115</v>
      </c>
      <c r="E168" s="30">
        <v>0</v>
      </c>
      <c r="F168" s="30">
        <v>0</v>
      </c>
      <c r="G168" s="30">
        <v>0</v>
      </c>
      <c r="H168" s="30">
        <v>0</v>
      </c>
      <c r="I168" s="30">
        <v>0</v>
      </c>
      <c r="J168" s="30">
        <v>0</v>
      </c>
      <c r="K168" s="29">
        <f t="shared" ref="K168" si="164">K167/K166</f>
        <v>0.95993465218935115</v>
      </c>
    </row>
    <row r="169" spans="1:11" s="6" customFormat="1" ht="12" thickBot="1" x14ac:dyDescent="0.25">
      <c r="A169" s="10" t="s">
        <v>419</v>
      </c>
      <c r="B169" s="8" t="s">
        <v>390</v>
      </c>
      <c r="C169" s="17" t="s">
        <v>20</v>
      </c>
      <c r="D169" s="36">
        <v>137680129</v>
      </c>
      <c r="E169" s="33">
        <v>0</v>
      </c>
      <c r="F169" s="26">
        <v>0</v>
      </c>
      <c r="G169" s="26">
        <v>0</v>
      </c>
      <c r="H169" s="33">
        <v>0</v>
      </c>
      <c r="I169" s="33">
        <v>0</v>
      </c>
      <c r="J169" s="26">
        <v>0</v>
      </c>
      <c r="K169" s="27">
        <f t="shared" ref="K169:K170" si="165">SUM(D169:J169)</f>
        <v>137680129</v>
      </c>
    </row>
    <row r="170" spans="1:11" s="6" customFormat="1" ht="12" thickBot="1" x14ac:dyDescent="0.25">
      <c r="A170" s="10" t="s">
        <v>419</v>
      </c>
      <c r="B170" s="8" t="s">
        <v>390</v>
      </c>
      <c r="C170" s="17" t="s">
        <v>414</v>
      </c>
      <c r="D170" s="37">
        <v>132163926.745</v>
      </c>
      <c r="E170" s="33">
        <v>0</v>
      </c>
      <c r="F170" s="26">
        <v>0</v>
      </c>
      <c r="G170" s="26">
        <v>0</v>
      </c>
      <c r="H170" s="33">
        <v>0</v>
      </c>
      <c r="I170" s="33">
        <v>0</v>
      </c>
      <c r="J170" s="26">
        <v>0</v>
      </c>
      <c r="K170" s="27">
        <f t="shared" si="165"/>
        <v>132163926.745</v>
      </c>
    </row>
    <row r="171" spans="1:11" s="6" customFormat="1" ht="12" thickBot="1" x14ac:dyDescent="0.25">
      <c r="A171" s="19" t="s">
        <v>419</v>
      </c>
      <c r="B171" s="19" t="s">
        <v>390</v>
      </c>
      <c r="C171" s="34" t="s">
        <v>415</v>
      </c>
      <c r="D171" s="29">
        <f>D170/D169</f>
        <v>0.95993465218935115</v>
      </c>
      <c r="E171" s="30">
        <v>0</v>
      </c>
      <c r="F171" s="30">
        <v>0</v>
      </c>
      <c r="G171" s="30">
        <v>0</v>
      </c>
      <c r="H171" s="30">
        <v>0</v>
      </c>
      <c r="I171" s="30">
        <v>0</v>
      </c>
      <c r="J171" s="30">
        <v>0</v>
      </c>
      <c r="K171" s="29">
        <f t="shared" ref="K171" si="166">K170/K169</f>
        <v>0.95993465218935115</v>
      </c>
    </row>
    <row r="172" spans="1:11" s="6" customFormat="1" ht="12" thickBot="1" x14ac:dyDescent="0.25">
      <c r="A172" s="10" t="s">
        <v>419</v>
      </c>
      <c r="B172" s="8" t="s">
        <v>396</v>
      </c>
      <c r="C172" s="17" t="s">
        <v>20</v>
      </c>
      <c r="D172" s="33">
        <v>0</v>
      </c>
      <c r="E172" s="33">
        <v>0</v>
      </c>
      <c r="F172" s="26">
        <v>0</v>
      </c>
      <c r="G172" s="26">
        <v>0</v>
      </c>
      <c r="H172" s="35">
        <v>543273874</v>
      </c>
      <c r="I172" s="35">
        <v>64287695.000000007</v>
      </c>
      <c r="J172" s="26">
        <v>0</v>
      </c>
      <c r="K172" s="27">
        <f t="shared" ref="K172:K173" si="167">SUM(D172:J172)</f>
        <v>607561569</v>
      </c>
    </row>
    <row r="173" spans="1:11" s="6" customFormat="1" ht="12" thickBot="1" x14ac:dyDescent="0.25">
      <c r="A173" s="10" t="s">
        <v>419</v>
      </c>
      <c r="B173" s="8" t="s">
        <v>396</v>
      </c>
      <c r="C173" s="17" t="s">
        <v>414</v>
      </c>
      <c r="D173" s="33">
        <v>0</v>
      </c>
      <c r="E173" s="33">
        <v>0</v>
      </c>
      <c r="F173" s="26">
        <v>0</v>
      </c>
      <c r="G173" s="26">
        <v>0</v>
      </c>
      <c r="H173" s="35">
        <v>543273874</v>
      </c>
      <c r="I173" s="35">
        <v>64287695</v>
      </c>
      <c r="J173" s="26">
        <v>0</v>
      </c>
      <c r="K173" s="27">
        <f t="shared" si="167"/>
        <v>607561569</v>
      </c>
    </row>
    <row r="174" spans="1:11" s="6" customFormat="1" ht="12" thickBot="1" x14ac:dyDescent="0.25">
      <c r="A174" s="19" t="s">
        <v>419</v>
      </c>
      <c r="B174" s="19" t="s">
        <v>396</v>
      </c>
      <c r="C174" s="34" t="s">
        <v>415</v>
      </c>
      <c r="D174" s="30">
        <v>0</v>
      </c>
      <c r="E174" s="30">
        <v>0</v>
      </c>
      <c r="F174" s="30">
        <v>0</v>
      </c>
      <c r="G174" s="30">
        <v>0</v>
      </c>
      <c r="H174" s="29">
        <f t="shared" ref="H174" si="168">H173/H172</f>
        <v>1</v>
      </c>
      <c r="I174" s="29">
        <f t="shared" ref="I174" si="169">I173/I172</f>
        <v>0.99999999999999989</v>
      </c>
      <c r="J174" s="30">
        <v>0</v>
      </c>
      <c r="K174" s="29">
        <f t="shared" ref="K174" si="170">K173/K172</f>
        <v>1</v>
      </c>
    </row>
    <row r="175" spans="1:11" s="6" customFormat="1" ht="12" thickBot="1" x14ac:dyDescent="0.25">
      <c r="A175" s="10" t="s">
        <v>419</v>
      </c>
      <c r="B175" s="8" t="s">
        <v>400</v>
      </c>
      <c r="C175" s="11" t="s">
        <v>20</v>
      </c>
      <c r="D175" s="33">
        <v>0</v>
      </c>
      <c r="E175" s="33">
        <v>0</v>
      </c>
      <c r="F175" s="26">
        <v>0</v>
      </c>
      <c r="G175" s="26">
        <v>0</v>
      </c>
      <c r="H175" s="35">
        <v>162693550</v>
      </c>
      <c r="I175" s="33">
        <v>0</v>
      </c>
      <c r="J175" s="26">
        <v>0</v>
      </c>
      <c r="K175" s="27">
        <f t="shared" ref="K175:K176" si="171">SUM(D175:J175)</f>
        <v>162693550</v>
      </c>
    </row>
    <row r="176" spans="1:11" s="6" customFormat="1" ht="12" thickBot="1" x14ac:dyDescent="0.25">
      <c r="A176" s="10" t="s">
        <v>419</v>
      </c>
      <c r="B176" s="8" t="s">
        <v>400</v>
      </c>
      <c r="C176" s="11" t="s">
        <v>414</v>
      </c>
      <c r="D176" s="33">
        <v>0</v>
      </c>
      <c r="E176" s="33">
        <v>0</v>
      </c>
      <c r="F176" s="26">
        <v>0</v>
      </c>
      <c r="G176" s="26">
        <v>0</v>
      </c>
      <c r="H176" s="35">
        <v>162693550</v>
      </c>
      <c r="I176" s="33">
        <v>0</v>
      </c>
      <c r="J176" s="26">
        <v>0</v>
      </c>
      <c r="K176" s="27">
        <f t="shared" si="171"/>
        <v>162693550</v>
      </c>
    </row>
    <row r="177" spans="1:11" s="6" customFormat="1" ht="12" thickBot="1" x14ac:dyDescent="0.25">
      <c r="A177" s="19" t="s">
        <v>419</v>
      </c>
      <c r="B177" s="19" t="s">
        <v>400</v>
      </c>
      <c r="C177" s="34" t="s">
        <v>415</v>
      </c>
      <c r="D177" s="30">
        <v>0</v>
      </c>
      <c r="E177" s="30">
        <v>0</v>
      </c>
      <c r="F177" s="30">
        <v>0</v>
      </c>
      <c r="G177" s="30">
        <v>0</v>
      </c>
      <c r="H177" s="29">
        <f t="shared" ref="H177" si="172">H176/H175</f>
        <v>1</v>
      </c>
      <c r="I177" s="30">
        <v>0</v>
      </c>
      <c r="J177" s="30">
        <v>0</v>
      </c>
      <c r="K177" s="29">
        <f t="shared" ref="K177" si="173">K176/K175</f>
        <v>1</v>
      </c>
    </row>
    <row r="178" spans="1:11" s="6" customFormat="1" ht="12" thickBot="1" x14ac:dyDescent="0.25">
      <c r="A178" s="10" t="s">
        <v>419</v>
      </c>
      <c r="B178" s="8" t="s">
        <v>403</v>
      </c>
      <c r="C178" s="11" t="s">
        <v>20</v>
      </c>
      <c r="D178" s="36">
        <v>15202480</v>
      </c>
      <c r="E178" s="35">
        <v>30571997</v>
      </c>
      <c r="F178" s="26">
        <v>0</v>
      </c>
      <c r="G178" s="26">
        <v>0</v>
      </c>
      <c r="H178" s="35">
        <v>347724680</v>
      </c>
      <c r="I178" s="33">
        <v>0</v>
      </c>
      <c r="J178" s="26">
        <v>0</v>
      </c>
      <c r="K178" s="27">
        <f t="shared" ref="K178:K179" si="174">SUM(D178:J178)</f>
        <v>393499157</v>
      </c>
    </row>
    <row r="179" spans="1:11" s="6" customFormat="1" ht="12" thickBot="1" x14ac:dyDescent="0.25">
      <c r="A179" s="10" t="s">
        <v>419</v>
      </c>
      <c r="B179" s="8" t="s">
        <v>403</v>
      </c>
      <c r="C179" s="11" t="s">
        <v>414</v>
      </c>
      <c r="D179" s="36">
        <v>14848122.609999999</v>
      </c>
      <c r="E179" s="37">
        <v>30233605.800000001</v>
      </c>
      <c r="F179" s="26">
        <v>0</v>
      </c>
      <c r="G179" s="26">
        <v>0</v>
      </c>
      <c r="H179" s="35">
        <v>346547602</v>
      </c>
      <c r="I179" s="33">
        <v>0</v>
      </c>
      <c r="J179" s="26">
        <v>0</v>
      </c>
      <c r="K179" s="27">
        <f t="shared" si="174"/>
        <v>391629330.40999997</v>
      </c>
    </row>
    <row r="180" spans="1:11" s="6" customFormat="1" ht="12" thickBot="1" x14ac:dyDescent="0.25">
      <c r="A180" s="19" t="s">
        <v>419</v>
      </c>
      <c r="B180" s="19" t="s">
        <v>403</v>
      </c>
      <c r="C180" s="34" t="s">
        <v>415</v>
      </c>
      <c r="D180" s="29">
        <f>D179/D178</f>
        <v>0.97669081689303316</v>
      </c>
      <c r="E180" s="29">
        <f t="shared" ref="E180" si="175">E179/E178</f>
        <v>0.98893133477672401</v>
      </c>
      <c r="F180" s="30">
        <v>0</v>
      </c>
      <c r="G180" s="30">
        <v>0</v>
      </c>
      <c r="H180" s="29">
        <f t="shared" ref="H180" si="176">H179/H178</f>
        <v>0.99661491384505696</v>
      </c>
      <c r="I180" s="30">
        <v>0</v>
      </c>
      <c r="J180" s="30">
        <v>0</v>
      </c>
      <c r="K180" s="29">
        <f t="shared" ref="K180" si="177">K179/K178</f>
        <v>0.99524820687227034</v>
      </c>
    </row>
    <row r="181" spans="1:11" s="6" customFormat="1" ht="12" thickBot="1" x14ac:dyDescent="0.25">
      <c r="A181" s="10" t="s">
        <v>419</v>
      </c>
      <c r="B181" s="8" t="s">
        <v>408</v>
      </c>
      <c r="C181" s="11" t="s">
        <v>20</v>
      </c>
      <c r="D181" s="33">
        <v>0</v>
      </c>
      <c r="E181" s="33">
        <v>0</v>
      </c>
      <c r="F181" s="26">
        <v>0</v>
      </c>
      <c r="G181" s="26">
        <v>0</v>
      </c>
      <c r="H181" s="33">
        <v>0</v>
      </c>
      <c r="I181" s="35">
        <v>212024938</v>
      </c>
      <c r="J181" s="26">
        <v>0</v>
      </c>
      <c r="K181" s="27">
        <f t="shared" ref="K181:K182" si="178">SUM(D181:J181)</f>
        <v>212024938</v>
      </c>
    </row>
    <row r="182" spans="1:11" s="6" customFormat="1" ht="12" thickBot="1" x14ac:dyDescent="0.25">
      <c r="A182" s="10" t="s">
        <v>419</v>
      </c>
      <c r="B182" s="8" t="s">
        <v>408</v>
      </c>
      <c r="C182" s="11" t="s">
        <v>414</v>
      </c>
      <c r="D182" s="33">
        <v>0</v>
      </c>
      <c r="E182" s="33">
        <v>0</v>
      </c>
      <c r="F182" s="26">
        <v>0</v>
      </c>
      <c r="G182" s="26">
        <v>0</v>
      </c>
      <c r="H182" s="33">
        <v>0</v>
      </c>
      <c r="I182" s="35">
        <v>212024938</v>
      </c>
      <c r="J182" s="26">
        <v>0</v>
      </c>
      <c r="K182" s="27">
        <f t="shared" si="178"/>
        <v>212024938</v>
      </c>
    </row>
    <row r="183" spans="1:11" s="6" customFormat="1" ht="12" thickBot="1" x14ac:dyDescent="0.25">
      <c r="A183" s="19" t="s">
        <v>419</v>
      </c>
      <c r="B183" s="19" t="s">
        <v>408</v>
      </c>
      <c r="C183" s="34" t="s">
        <v>415</v>
      </c>
      <c r="D183" s="30">
        <v>0</v>
      </c>
      <c r="E183" s="30">
        <v>0</v>
      </c>
      <c r="F183" s="30">
        <v>0</v>
      </c>
      <c r="G183" s="30">
        <v>0</v>
      </c>
      <c r="H183" s="30">
        <v>0</v>
      </c>
      <c r="I183" s="29">
        <f t="shared" ref="I183" si="179">I182/I181</f>
        <v>1</v>
      </c>
      <c r="J183" s="30">
        <v>0</v>
      </c>
      <c r="K183" s="29">
        <f t="shared" ref="K183" si="180">K182/K181</f>
        <v>1</v>
      </c>
    </row>
    <row r="184" spans="1:11" s="6" customFormat="1" ht="12" thickBot="1" x14ac:dyDescent="0.25">
      <c r="A184" s="43" t="s">
        <v>419</v>
      </c>
      <c r="B184" s="43" t="s">
        <v>338</v>
      </c>
      <c r="C184" s="44" t="s">
        <v>20</v>
      </c>
      <c r="D184" s="47">
        <f>D148+D151+D154+D157+D160+D163+D166+D169+D172+D175+D178+D181</f>
        <v>290562738</v>
      </c>
      <c r="E184" s="47">
        <f t="shared" ref="E184:J185" si="181">E148+E151+E154+E157+E160+E163+E166+E169+E172+E175+E178+E181</f>
        <v>43759782</v>
      </c>
      <c r="F184" s="48">
        <f t="shared" si="181"/>
        <v>0</v>
      </c>
      <c r="G184" s="48">
        <f t="shared" si="181"/>
        <v>0</v>
      </c>
      <c r="H184" s="47">
        <f t="shared" si="181"/>
        <v>1501091008</v>
      </c>
      <c r="I184" s="47">
        <f t="shared" si="181"/>
        <v>276312633</v>
      </c>
      <c r="J184" s="48">
        <f t="shared" si="181"/>
        <v>0</v>
      </c>
      <c r="K184" s="46">
        <f t="shared" ref="K184:K185" si="182">SUM(D184:J184)</f>
        <v>2111726161</v>
      </c>
    </row>
    <row r="185" spans="1:11" s="6" customFormat="1" ht="15.75" customHeight="1" thickBot="1" x14ac:dyDescent="0.25">
      <c r="A185" s="43" t="s">
        <v>419</v>
      </c>
      <c r="B185" s="43" t="s">
        <v>338</v>
      </c>
      <c r="C185" s="44" t="s">
        <v>414</v>
      </c>
      <c r="D185" s="47">
        <f>D149+D152+D155+D158+D161+D164+D167+D170+D173+D176+D179+D182</f>
        <v>279175976.10000002</v>
      </c>
      <c r="E185" s="47">
        <f t="shared" si="181"/>
        <v>43275774.200000003</v>
      </c>
      <c r="F185" s="48">
        <f t="shared" si="181"/>
        <v>0</v>
      </c>
      <c r="G185" s="48">
        <f t="shared" si="181"/>
        <v>0</v>
      </c>
      <c r="H185" s="47">
        <f t="shared" si="181"/>
        <v>1499913930</v>
      </c>
      <c r="I185" s="47">
        <f t="shared" si="181"/>
        <v>276312633</v>
      </c>
      <c r="J185" s="48">
        <f t="shared" si="181"/>
        <v>0</v>
      </c>
      <c r="K185" s="46">
        <f t="shared" si="182"/>
        <v>2098678313.3</v>
      </c>
    </row>
    <row r="186" spans="1:11" s="6" customFormat="1" ht="17.25" customHeight="1" thickBot="1" x14ac:dyDescent="0.25">
      <c r="A186" s="19" t="s">
        <v>419</v>
      </c>
      <c r="B186" s="19" t="s">
        <v>338</v>
      </c>
      <c r="C186" s="28" t="s">
        <v>415</v>
      </c>
      <c r="D186" s="29">
        <f>D185/D184</f>
        <v>0.96081134842555083</v>
      </c>
      <c r="E186" s="29">
        <f t="shared" ref="E186" si="183">E185/E184</f>
        <v>0.98893943758677783</v>
      </c>
      <c r="F186" s="30">
        <v>0</v>
      </c>
      <c r="G186" s="30">
        <v>0</v>
      </c>
      <c r="H186" s="29">
        <f t="shared" ref="H186" si="184">H185/H184</f>
        <v>0.9992158516747307</v>
      </c>
      <c r="I186" s="29">
        <f t="shared" ref="I186" si="185">I185/I184</f>
        <v>1</v>
      </c>
      <c r="J186" s="30">
        <v>0</v>
      </c>
      <c r="K186" s="29">
        <f t="shared" ref="K186" si="186">K185/K184</f>
        <v>0.99382124067932121</v>
      </c>
    </row>
    <row r="187" spans="1:11" s="6" customFormat="1" ht="12" thickBot="1" x14ac:dyDescent="0.25">
      <c r="A187" s="10" t="s">
        <v>424</v>
      </c>
      <c r="B187" s="8" t="s">
        <v>422</v>
      </c>
      <c r="C187" s="14" t="s">
        <v>20</v>
      </c>
      <c r="D187" s="25">
        <v>496650812</v>
      </c>
      <c r="E187" s="25">
        <v>154795302</v>
      </c>
      <c r="F187" s="26">
        <v>0</v>
      </c>
      <c r="G187" s="26">
        <v>0</v>
      </c>
      <c r="H187" s="26">
        <v>0</v>
      </c>
      <c r="I187" s="26">
        <v>0</v>
      </c>
      <c r="J187" s="26">
        <v>0</v>
      </c>
      <c r="K187" s="27">
        <f t="shared" ref="K187:K188" si="187">SUM(D187:J187)</f>
        <v>651446114</v>
      </c>
    </row>
    <row r="188" spans="1:11" s="6" customFormat="1" ht="12" thickBot="1" x14ac:dyDescent="0.25">
      <c r="A188" s="10" t="s">
        <v>424</v>
      </c>
      <c r="B188" s="8" t="s">
        <v>422</v>
      </c>
      <c r="C188" s="14" t="s">
        <v>335</v>
      </c>
      <c r="D188" s="25">
        <v>487785568.22679996</v>
      </c>
      <c r="E188" s="25">
        <v>149876096.17000002</v>
      </c>
      <c r="F188" s="26">
        <v>0</v>
      </c>
      <c r="G188" s="26">
        <v>0</v>
      </c>
      <c r="H188" s="26">
        <v>0</v>
      </c>
      <c r="I188" s="26">
        <v>0</v>
      </c>
      <c r="J188" s="26">
        <v>0</v>
      </c>
      <c r="K188" s="27">
        <f t="shared" si="187"/>
        <v>637661664.39680004</v>
      </c>
    </row>
    <row r="189" spans="1:11" s="6" customFormat="1" ht="12" thickBot="1" x14ac:dyDescent="0.25">
      <c r="A189" s="19" t="s">
        <v>424</v>
      </c>
      <c r="B189" s="19" t="s">
        <v>422</v>
      </c>
      <c r="C189" s="28" t="s">
        <v>336</v>
      </c>
      <c r="D189" s="29">
        <f>D188/D187</f>
        <v>0.98214994608082906</v>
      </c>
      <c r="E189" s="29">
        <f t="shared" ref="E189" si="188">E188/E187</f>
        <v>0.96822122011170608</v>
      </c>
      <c r="F189" s="30">
        <v>0</v>
      </c>
      <c r="G189" s="30">
        <v>0</v>
      </c>
      <c r="H189" s="30">
        <v>0</v>
      </c>
      <c r="I189" s="30">
        <v>0</v>
      </c>
      <c r="J189" s="30">
        <v>0</v>
      </c>
      <c r="K189" s="29">
        <f t="shared" ref="K189" si="189">K188/K187</f>
        <v>0.97884023051644153</v>
      </c>
    </row>
    <row r="190" spans="1:11" s="6" customFormat="1" ht="12" thickBot="1" x14ac:dyDescent="0.25">
      <c r="A190" s="10" t="s">
        <v>424</v>
      </c>
      <c r="B190" s="8" t="s">
        <v>432</v>
      </c>
      <c r="C190" s="14" t="s">
        <v>20</v>
      </c>
      <c r="D190" s="25">
        <v>198092481</v>
      </c>
      <c r="E190" s="25">
        <v>51300320</v>
      </c>
      <c r="F190" s="26">
        <v>0</v>
      </c>
      <c r="G190" s="25">
        <v>6634605</v>
      </c>
      <c r="H190" s="25">
        <v>6854333</v>
      </c>
      <c r="I190" s="26">
        <v>0</v>
      </c>
      <c r="J190" s="26">
        <v>0</v>
      </c>
      <c r="K190" s="27">
        <f t="shared" ref="K190:K191" si="190">SUM(D190:J190)</f>
        <v>262881739</v>
      </c>
    </row>
    <row r="191" spans="1:11" s="6" customFormat="1" ht="12" thickBot="1" x14ac:dyDescent="0.25">
      <c r="A191" s="10" t="s">
        <v>424</v>
      </c>
      <c r="B191" s="8" t="s">
        <v>432</v>
      </c>
      <c r="C191" s="14" t="s">
        <v>335</v>
      </c>
      <c r="D191" s="25">
        <v>191769069.09650001</v>
      </c>
      <c r="E191" s="25">
        <v>50342173.3336</v>
      </c>
      <c r="F191" s="26">
        <v>0</v>
      </c>
      <c r="G191" s="25">
        <v>6590232.3102000002</v>
      </c>
      <c r="H191" s="25">
        <v>6854333</v>
      </c>
      <c r="I191" s="26">
        <v>0</v>
      </c>
      <c r="J191" s="26">
        <v>0</v>
      </c>
      <c r="K191" s="27">
        <f t="shared" si="190"/>
        <v>255555807.74030003</v>
      </c>
    </row>
    <row r="192" spans="1:11" s="6" customFormat="1" ht="12" thickBot="1" x14ac:dyDescent="0.25">
      <c r="A192" s="19" t="s">
        <v>424</v>
      </c>
      <c r="B192" s="19" t="s">
        <v>432</v>
      </c>
      <c r="C192" s="28" t="s">
        <v>336</v>
      </c>
      <c r="D192" s="29">
        <f>D191/D190</f>
        <v>0.96807848601027924</v>
      </c>
      <c r="E192" s="29">
        <f t="shared" ref="E192" si="191">E191/E190</f>
        <v>0.9813227935732175</v>
      </c>
      <c r="F192" s="30">
        <v>0</v>
      </c>
      <c r="G192" s="29">
        <f t="shared" ref="G192" si="192">G191/G190</f>
        <v>0.99331193193867606</v>
      </c>
      <c r="H192" s="29">
        <f t="shared" ref="H192" si="193">H191/H190</f>
        <v>1</v>
      </c>
      <c r="I192" s="30">
        <v>0</v>
      </c>
      <c r="J192" s="30">
        <v>0</v>
      </c>
      <c r="K192" s="29">
        <f t="shared" ref="K192" si="194">K191/K190</f>
        <v>0.97213221699016539</v>
      </c>
    </row>
    <row r="193" spans="1:11" s="6" customFormat="1" ht="12" thickBot="1" x14ac:dyDescent="0.25">
      <c r="A193" s="10" t="s">
        <v>424</v>
      </c>
      <c r="B193" s="8" t="s">
        <v>436</v>
      </c>
      <c r="C193" s="14" t="s">
        <v>20</v>
      </c>
      <c r="D193" s="25">
        <v>51412279.000000007</v>
      </c>
      <c r="E193" s="26">
        <v>0</v>
      </c>
      <c r="F193" s="26">
        <v>0</v>
      </c>
      <c r="G193" s="26">
        <v>0</v>
      </c>
      <c r="H193" s="26">
        <v>0</v>
      </c>
      <c r="I193" s="26">
        <v>0</v>
      </c>
      <c r="J193" s="26">
        <v>0</v>
      </c>
      <c r="K193" s="27">
        <f t="shared" ref="K193:K194" si="195">SUM(D193:J193)</f>
        <v>51412279.000000007</v>
      </c>
    </row>
    <row r="194" spans="1:11" s="6" customFormat="1" ht="12" thickBot="1" x14ac:dyDescent="0.25">
      <c r="A194" s="10" t="s">
        <v>424</v>
      </c>
      <c r="B194" s="8" t="s">
        <v>436</v>
      </c>
      <c r="C194" s="14" t="s">
        <v>335</v>
      </c>
      <c r="D194" s="25">
        <v>50789430.566500001</v>
      </c>
      <c r="E194" s="26">
        <v>0</v>
      </c>
      <c r="F194" s="26">
        <v>0</v>
      </c>
      <c r="G194" s="26">
        <v>0</v>
      </c>
      <c r="H194" s="26">
        <v>0</v>
      </c>
      <c r="I194" s="26">
        <v>0</v>
      </c>
      <c r="J194" s="26">
        <v>0</v>
      </c>
      <c r="K194" s="27">
        <f t="shared" si="195"/>
        <v>50789430.566500001</v>
      </c>
    </row>
    <row r="195" spans="1:11" s="6" customFormat="1" ht="12" thickBot="1" x14ac:dyDescent="0.25">
      <c r="A195" s="19" t="s">
        <v>424</v>
      </c>
      <c r="B195" s="19" t="s">
        <v>436</v>
      </c>
      <c r="C195" s="28" t="s">
        <v>336</v>
      </c>
      <c r="D195" s="29">
        <f>D194/D193</f>
        <v>0.98788522030894588</v>
      </c>
      <c r="E195" s="30">
        <v>0</v>
      </c>
      <c r="F195" s="30">
        <v>0</v>
      </c>
      <c r="G195" s="30">
        <v>0</v>
      </c>
      <c r="H195" s="30">
        <v>0</v>
      </c>
      <c r="I195" s="30">
        <v>0</v>
      </c>
      <c r="J195" s="30">
        <v>0</v>
      </c>
      <c r="K195" s="29">
        <f t="shared" ref="K195" si="196">K194/K193</f>
        <v>0.98788522030894588</v>
      </c>
    </row>
    <row r="196" spans="1:11" s="6" customFormat="1" ht="12" thickBot="1" x14ac:dyDescent="0.25">
      <c r="A196" s="10" t="s">
        <v>424</v>
      </c>
      <c r="B196" s="8" t="s">
        <v>440</v>
      </c>
      <c r="C196" s="14" t="s">
        <v>20</v>
      </c>
      <c r="D196" s="25">
        <v>275197954</v>
      </c>
      <c r="E196" s="25">
        <v>22790118</v>
      </c>
      <c r="F196" s="26">
        <v>0</v>
      </c>
      <c r="G196" s="25">
        <v>630000</v>
      </c>
      <c r="H196" s="26">
        <v>0</v>
      </c>
      <c r="I196" s="26">
        <v>0</v>
      </c>
      <c r="J196" s="26">
        <v>0</v>
      </c>
      <c r="K196" s="27">
        <f t="shared" ref="K196:K197" si="197">SUM(D196:J196)</f>
        <v>298618072</v>
      </c>
    </row>
    <row r="197" spans="1:11" s="6" customFormat="1" ht="12" thickBot="1" x14ac:dyDescent="0.25">
      <c r="A197" s="10" t="s">
        <v>424</v>
      </c>
      <c r="B197" s="8" t="s">
        <v>440</v>
      </c>
      <c r="C197" s="14" t="s">
        <v>335</v>
      </c>
      <c r="D197" s="25">
        <v>272019891.13380003</v>
      </c>
      <c r="E197" s="25">
        <v>21174443.112500001</v>
      </c>
      <c r="F197" s="26">
        <v>0</v>
      </c>
      <c r="G197" s="25">
        <v>620944.03</v>
      </c>
      <c r="H197" s="26">
        <v>0</v>
      </c>
      <c r="I197" s="26">
        <v>0</v>
      </c>
      <c r="J197" s="26">
        <v>0</v>
      </c>
      <c r="K197" s="27">
        <f t="shared" si="197"/>
        <v>293815278.27630001</v>
      </c>
    </row>
    <row r="198" spans="1:11" s="6" customFormat="1" ht="12" thickBot="1" x14ac:dyDescent="0.25">
      <c r="A198" s="19" t="s">
        <v>424</v>
      </c>
      <c r="B198" s="19" t="s">
        <v>440</v>
      </c>
      <c r="C198" s="28" t="s">
        <v>336</v>
      </c>
      <c r="D198" s="29">
        <f>D197/D196</f>
        <v>0.98845172058873676</v>
      </c>
      <c r="E198" s="29">
        <f t="shared" ref="E198" si="198">E197/E196</f>
        <v>0.92910633953277477</v>
      </c>
      <c r="F198" s="30">
        <v>0</v>
      </c>
      <c r="G198" s="29">
        <f t="shared" ref="G198" si="199">G197/G196</f>
        <v>0.98562544444444444</v>
      </c>
      <c r="H198" s="30">
        <v>0</v>
      </c>
      <c r="I198" s="30">
        <v>0</v>
      </c>
      <c r="J198" s="30">
        <v>0</v>
      </c>
      <c r="K198" s="29">
        <f t="shared" ref="K198" si="200">K197/K196</f>
        <v>0.98391660058772334</v>
      </c>
    </row>
    <row r="199" spans="1:11" s="6" customFormat="1" ht="12" thickBot="1" x14ac:dyDescent="0.25">
      <c r="A199" s="10" t="s">
        <v>424</v>
      </c>
      <c r="B199" s="8" t="s">
        <v>445</v>
      </c>
      <c r="C199" s="14" t="s">
        <v>20</v>
      </c>
      <c r="D199" s="25">
        <v>117009183</v>
      </c>
      <c r="E199" s="25">
        <v>1946087</v>
      </c>
      <c r="F199" s="26">
        <v>0</v>
      </c>
      <c r="G199" s="25">
        <v>14304742</v>
      </c>
      <c r="H199" s="25">
        <v>69768</v>
      </c>
      <c r="I199" s="26">
        <v>0</v>
      </c>
      <c r="J199" s="26">
        <v>0</v>
      </c>
      <c r="K199" s="27">
        <f t="shared" ref="K199:K200" si="201">SUM(D199:J199)</f>
        <v>133329780</v>
      </c>
    </row>
    <row r="200" spans="1:11" s="6" customFormat="1" ht="12" thickBot="1" x14ac:dyDescent="0.25">
      <c r="A200" s="10" t="s">
        <v>424</v>
      </c>
      <c r="B200" s="8" t="s">
        <v>445</v>
      </c>
      <c r="C200" s="14" t="s">
        <v>335</v>
      </c>
      <c r="D200" s="25">
        <v>116303061.8264</v>
      </c>
      <c r="E200" s="25">
        <v>1837656.7775999999</v>
      </c>
      <c r="F200" s="26">
        <v>0</v>
      </c>
      <c r="G200" s="25">
        <v>13935267.087300001</v>
      </c>
      <c r="H200" s="31">
        <v>0</v>
      </c>
      <c r="I200" s="26">
        <v>0</v>
      </c>
      <c r="J200" s="26">
        <v>0</v>
      </c>
      <c r="K200" s="27">
        <f t="shared" si="201"/>
        <v>132075985.6913</v>
      </c>
    </row>
    <row r="201" spans="1:11" s="6" customFormat="1" ht="12" thickBot="1" x14ac:dyDescent="0.25">
      <c r="A201" s="19" t="s">
        <v>424</v>
      </c>
      <c r="B201" s="19" t="s">
        <v>445</v>
      </c>
      <c r="C201" s="28" t="s">
        <v>336</v>
      </c>
      <c r="D201" s="29">
        <f>D200/D199</f>
        <v>0.99396524994452784</v>
      </c>
      <c r="E201" s="29">
        <f t="shared" ref="E201" si="202">E200/E199</f>
        <v>0.94428295220100633</v>
      </c>
      <c r="F201" s="30">
        <v>0</v>
      </c>
      <c r="G201" s="29">
        <f t="shared" ref="G201" si="203">G200/G199</f>
        <v>0.97417115857804359</v>
      </c>
      <c r="H201" s="30">
        <f t="shared" ref="H201" si="204">H200/H199</f>
        <v>0</v>
      </c>
      <c r="I201" s="30">
        <v>0</v>
      </c>
      <c r="J201" s="30">
        <v>0</v>
      </c>
      <c r="K201" s="29">
        <f t="shared" ref="K201" si="205">K200/K199</f>
        <v>0.9905962920759338</v>
      </c>
    </row>
    <row r="202" spans="1:11" s="6" customFormat="1" ht="12" thickBot="1" x14ac:dyDescent="0.25">
      <c r="A202" s="43" t="s">
        <v>424</v>
      </c>
      <c r="B202" s="43" t="s">
        <v>338</v>
      </c>
      <c r="C202" s="44" t="s">
        <v>20</v>
      </c>
      <c r="D202" s="45">
        <f>D187+D190+D193+D196+D199</f>
        <v>1138362709</v>
      </c>
      <c r="E202" s="45">
        <f t="shared" ref="E202:J203" si="206">E187+E190+E193+E196+E199</f>
        <v>230831827</v>
      </c>
      <c r="F202" s="48">
        <f t="shared" si="206"/>
        <v>0</v>
      </c>
      <c r="G202" s="45">
        <f t="shared" si="206"/>
        <v>21569347</v>
      </c>
      <c r="H202" s="45">
        <f t="shared" si="206"/>
        <v>6924101</v>
      </c>
      <c r="I202" s="48">
        <f t="shared" si="206"/>
        <v>0</v>
      </c>
      <c r="J202" s="48">
        <f t="shared" si="206"/>
        <v>0</v>
      </c>
      <c r="K202" s="46">
        <f t="shared" ref="K202:K203" si="207">SUM(D202:J202)</f>
        <v>1397687984</v>
      </c>
    </row>
    <row r="203" spans="1:11" s="6" customFormat="1" ht="12" thickBot="1" x14ac:dyDescent="0.25">
      <c r="A203" s="43" t="s">
        <v>424</v>
      </c>
      <c r="B203" s="43" t="s">
        <v>338</v>
      </c>
      <c r="C203" s="44" t="s">
        <v>335</v>
      </c>
      <c r="D203" s="45">
        <f>D188+D191+D194+D197+D200</f>
        <v>1118667020.8499999</v>
      </c>
      <c r="E203" s="45">
        <f t="shared" si="206"/>
        <v>223230369.3937</v>
      </c>
      <c r="F203" s="48">
        <f t="shared" si="206"/>
        <v>0</v>
      </c>
      <c r="G203" s="45">
        <f t="shared" si="206"/>
        <v>21146443.427500002</v>
      </c>
      <c r="H203" s="45">
        <f t="shared" si="206"/>
        <v>6854333</v>
      </c>
      <c r="I203" s="48">
        <f t="shared" si="206"/>
        <v>0</v>
      </c>
      <c r="J203" s="48">
        <f t="shared" si="206"/>
        <v>0</v>
      </c>
      <c r="K203" s="46">
        <f t="shared" si="207"/>
        <v>1369898166.6712</v>
      </c>
    </row>
    <row r="204" spans="1:11" s="6" customFormat="1" ht="12" thickBot="1" x14ac:dyDescent="0.25">
      <c r="A204" s="19" t="s">
        <v>424</v>
      </c>
      <c r="B204" s="19" t="s">
        <v>338</v>
      </c>
      <c r="C204" s="28" t="s">
        <v>336</v>
      </c>
      <c r="D204" s="29">
        <f>D203/D202</f>
        <v>0.98269823142107149</v>
      </c>
      <c r="E204" s="29">
        <f t="shared" ref="E204" si="208">E203/E202</f>
        <v>0.96706928284070637</v>
      </c>
      <c r="F204" s="30">
        <v>0</v>
      </c>
      <c r="G204" s="29">
        <f t="shared" ref="G204" si="209">G203/G202</f>
        <v>0.98039330664484192</v>
      </c>
      <c r="H204" s="29">
        <f t="shared" ref="H204" si="210">H203/H202</f>
        <v>0.98992389048051144</v>
      </c>
      <c r="I204" s="30">
        <v>0</v>
      </c>
      <c r="J204" s="30">
        <v>0</v>
      </c>
      <c r="K204" s="29">
        <f t="shared" ref="K204" si="211">K203/K202</f>
        <v>0.98011729538572034</v>
      </c>
    </row>
  </sheetData>
  <autoFilter ref="A3:K3"/>
  <mergeCells count="2">
    <mergeCell ref="A2:K2"/>
    <mergeCell ref="A1:K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pane ySplit="3" topLeftCell="A52" activePane="bottomLeft" state="frozen"/>
      <selection pane="bottomLeft" activeCell="A4" sqref="A4:XFD4"/>
    </sheetView>
  </sheetViews>
  <sheetFormatPr baseColWidth="10" defaultRowHeight="15" x14ac:dyDescent="0.25"/>
  <cols>
    <col min="1" max="1" width="13" customWidth="1"/>
    <col min="2" max="2" width="45.5703125" customWidth="1"/>
    <col min="4" max="4" width="14.140625" style="3" customWidth="1"/>
    <col min="5" max="5" width="14.28515625" style="3" customWidth="1"/>
    <col min="6" max="6" width="57.28515625" customWidth="1"/>
  </cols>
  <sheetData>
    <row r="1" spans="1:6" ht="18" x14ac:dyDescent="0.25">
      <c r="A1" s="67" t="s">
        <v>481</v>
      </c>
      <c r="B1" s="67"/>
      <c r="C1" s="67"/>
      <c r="D1" s="67"/>
      <c r="E1" s="67"/>
      <c r="F1" s="67"/>
    </row>
    <row r="2" spans="1:6" ht="22.5" customHeight="1" thickBot="1" x14ac:dyDescent="0.3">
      <c r="A2" s="68" t="s">
        <v>483</v>
      </c>
      <c r="B2" s="68"/>
      <c r="C2" s="68"/>
      <c r="D2" s="68"/>
      <c r="E2" s="68"/>
      <c r="F2" s="68"/>
    </row>
    <row r="3" spans="1:6" s="6" customFormat="1" ht="34.5" thickBot="1" x14ac:dyDescent="0.25">
      <c r="A3" s="5" t="s">
        <v>29</v>
      </c>
      <c r="B3" s="5" t="s">
        <v>14</v>
      </c>
      <c r="C3" s="5" t="s">
        <v>15</v>
      </c>
      <c r="D3" s="5" t="s">
        <v>16</v>
      </c>
      <c r="E3" s="5" t="s">
        <v>17</v>
      </c>
      <c r="F3" s="5" t="s">
        <v>18</v>
      </c>
    </row>
    <row r="4" spans="1:6" s="6" customFormat="1" ht="23.25" thickBot="1" x14ac:dyDescent="0.25">
      <c r="A4" s="8" t="s">
        <v>318</v>
      </c>
      <c r="B4" s="15" t="s">
        <v>40</v>
      </c>
      <c r="C4" s="8" t="s">
        <v>43</v>
      </c>
      <c r="D4" s="38">
        <f>PAO!P5</f>
        <v>1</v>
      </c>
      <c r="E4" s="38">
        <f>PRESUPUESTO!K6</f>
        <v>0.9277759725310698</v>
      </c>
      <c r="F4" s="39"/>
    </row>
    <row r="5" spans="1:6" s="6" customFormat="1" ht="23.25" thickBot="1" x14ac:dyDescent="0.25">
      <c r="A5" s="8" t="s">
        <v>318</v>
      </c>
      <c r="B5" s="15" t="s">
        <v>48</v>
      </c>
      <c r="C5" s="8" t="s">
        <v>50</v>
      </c>
      <c r="D5" s="38">
        <f>PAO!P6</f>
        <v>1</v>
      </c>
      <c r="E5" s="38">
        <f>PRESUPUESTO!K9</f>
        <v>0.98948198519549646</v>
      </c>
      <c r="F5" s="39"/>
    </row>
    <row r="6" spans="1:6" s="6" customFormat="1" ht="23.25" thickBot="1" x14ac:dyDescent="0.25">
      <c r="A6" s="8" t="s">
        <v>318</v>
      </c>
      <c r="B6" s="15" t="s">
        <v>52</v>
      </c>
      <c r="C6" s="8" t="s">
        <v>54</v>
      </c>
      <c r="D6" s="38">
        <f>PAO!P7</f>
        <v>1</v>
      </c>
      <c r="E6" s="38">
        <f>PRESUPUESTO!K12</f>
        <v>0.97107846894398619</v>
      </c>
      <c r="F6" s="39"/>
    </row>
    <row r="7" spans="1:6" s="6" customFormat="1" ht="23.25" thickBot="1" x14ac:dyDescent="0.25">
      <c r="A7" s="8" t="s">
        <v>318</v>
      </c>
      <c r="B7" s="15" t="s">
        <v>59</v>
      </c>
      <c r="C7" s="8" t="s">
        <v>62</v>
      </c>
      <c r="D7" s="38">
        <f>PAO!P8</f>
        <v>0.91250000000000009</v>
      </c>
      <c r="E7" s="38">
        <f>PRESUPUESTO!K15</f>
        <v>0.95322856723464178</v>
      </c>
      <c r="F7" s="39"/>
    </row>
    <row r="8" spans="1:6" s="6" customFormat="1" ht="34.5" thickBot="1" x14ac:dyDescent="0.25">
      <c r="A8" s="8" t="s">
        <v>318</v>
      </c>
      <c r="B8" s="15" t="s">
        <v>72</v>
      </c>
      <c r="C8" s="8" t="s">
        <v>74</v>
      </c>
      <c r="D8" s="38">
        <f>PAO!P15</f>
        <v>0.94186046511627908</v>
      </c>
      <c r="E8" s="38">
        <f>PRESUPUESTO!K21</f>
        <v>0.92581043085550463</v>
      </c>
      <c r="F8" s="15" t="s">
        <v>339</v>
      </c>
    </row>
    <row r="9" spans="1:6" s="6" customFormat="1" ht="23.25" thickBot="1" x14ac:dyDescent="0.25">
      <c r="A9" s="8" t="s">
        <v>318</v>
      </c>
      <c r="B9" s="15" t="s">
        <v>87</v>
      </c>
      <c r="C9" s="8" t="s">
        <v>89</v>
      </c>
      <c r="D9" s="38">
        <f>PAO!P24</f>
        <v>1</v>
      </c>
      <c r="E9" s="38">
        <f>PRESUPUESTO!K27</f>
        <v>0.94147068253930866</v>
      </c>
      <c r="F9" s="39"/>
    </row>
    <row r="10" spans="1:6" s="6" customFormat="1" ht="23.25" thickBot="1" x14ac:dyDescent="0.25">
      <c r="A10" s="8" t="s">
        <v>318</v>
      </c>
      <c r="B10" s="15" t="s">
        <v>96</v>
      </c>
      <c r="C10" s="8" t="s">
        <v>98</v>
      </c>
      <c r="D10" s="38">
        <f>PAO!P28</f>
        <v>1</v>
      </c>
      <c r="E10" s="38">
        <f>PRESUPUESTO!K30</f>
        <v>0.86022206304090587</v>
      </c>
      <c r="F10" s="39"/>
    </row>
    <row r="11" spans="1:6" s="6" customFormat="1" ht="15.75" customHeight="1" thickBot="1" x14ac:dyDescent="0.25">
      <c r="A11" s="8" t="s">
        <v>318</v>
      </c>
      <c r="B11" s="15" t="s">
        <v>102</v>
      </c>
      <c r="C11" s="8" t="s">
        <v>104</v>
      </c>
      <c r="D11" s="38">
        <f>PAO!P29</f>
        <v>1</v>
      </c>
      <c r="E11" s="38">
        <f>PRESUPUESTO!K33</f>
        <v>0.97754488851728971</v>
      </c>
      <c r="F11" s="15"/>
    </row>
    <row r="12" spans="1:6" s="6" customFormat="1" ht="24.75" customHeight="1" thickBot="1" x14ac:dyDescent="0.25">
      <c r="A12" s="8" t="s">
        <v>318</v>
      </c>
      <c r="B12" s="15" t="s">
        <v>340</v>
      </c>
      <c r="C12" s="8" t="s">
        <v>110</v>
      </c>
      <c r="D12" s="38">
        <f>PAO!P30</f>
        <v>1</v>
      </c>
      <c r="E12" s="38">
        <f>PRESUPUESTO!K36</f>
        <v>0.95059013324500341</v>
      </c>
      <c r="F12" s="39"/>
    </row>
    <row r="13" spans="1:6" s="6" customFormat="1" ht="23.25" thickBot="1" x14ac:dyDescent="0.25">
      <c r="A13" s="8" t="s">
        <v>318</v>
      </c>
      <c r="B13" s="15" t="s">
        <v>341</v>
      </c>
      <c r="C13" s="8" t="s">
        <v>115</v>
      </c>
      <c r="D13" s="38">
        <f>PAO!P31</f>
        <v>0.94000000000000006</v>
      </c>
      <c r="E13" s="38">
        <f>PRESUPUESTO!K39</f>
        <v>0.96559905612011154</v>
      </c>
      <c r="F13" s="39"/>
    </row>
    <row r="14" spans="1:6" s="6" customFormat="1" ht="20.25" customHeight="1" thickBot="1" x14ac:dyDescent="0.25">
      <c r="A14" s="8" t="s">
        <v>318</v>
      </c>
      <c r="B14" s="15" t="s">
        <v>120</v>
      </c>
      <c r="C14" s="8" t="s">
        <v>122</v>
      </c>
      <c r="D14" s="38">
        <f>PAO!P33</f>
        <v>0.9</v>
      </c>
      <c r="E14" s="38">
        <f>PRESUPUESTO!K42</f>
        <v>0.83763688127855351</v>
      </c>
      <c r="F14" s="39"/>
    </row>
    <row r="15" spans="1:6" s="6" customFormat="1" ht="23.25" thickBot="1" x14ac:dyDescent="0.25">
      <c r="A15" s="8" t="s">
        <v>318</v>
      </c>
      <c r="B15" s="15" t="s">
        <v>342</v>
      </c>
      <c r="C15" s="8" t="s">
        <v>128</v>
      </c>
      <c r="D15" s="38">
        <f>PAO!P34</f>
        <v>1</v>
      </c>
      <c r="E15" s="38">
        <f>PRESUPUESTO!K45</f>
        <v>0.98526859432721425</v>
      </c>
      <c r="F15" s="39"/>
    </row>
    <row r="16" spans="1:6" s="6" customFormat="1" ht="34.5" thickBot="1" x14ac:dyDescent="0.25">
      <c r="A16" s="8" t="s">
        <v>318</v>
      </c>
      <c r="B16" s="15" t="s">
        <v>132</v>
      </c>
      <c r="C16" s="8" t="s">
        <v>134</v>
      </c>
      <c r="D16" s="38">
        <f>PAO!P35</f>
        <v>1</v>
      </c>
      <c r="E16" s="38">
        <f>PRESUPUESTO!K48</f>
        <v>0.97208463101619857</v>
      </c>
      <c r="F16" s="39" t="s">
        <v>343</v>
      </c>
    </row>
    <row r="17" spans="1:6" s="6" customFormat="1" ht="23.25" thickBot="1" x14ac:dyDescent="0.25">
      <c r="A17" s="8" t="s">
        <v>318</v>
      </c>
      <c r="B17" s="15" t="s">
        <v>138</v>
      </c>
      <c r="C17" s="8" t="s">
        <v>140</v>
      </c>
      <c r="D17" s="38">
        <f>PAO!P36</f>
        <v>1</v>
      </c>
      <c r="E17" s="38">
        <f>PRESUPUESTO!K51</f>
        <v>0.97928828101276133</v>
      </c>
      <c r="F17" s="39"/>
    </row>
    <row r="18" spans="1:6" s="6" customFormat="1" ht="23.25" thickBot="1" x14ac:dyDescent="0.25">
      <c r="A18" s="8" t="s">
        <v>318</v>
      </c>
      <c r="B18" s="15" t="s">
        <v>147</v>
      </c>
      <c r="C18" s="8" t="s">
        <v>149</v>
      </c>
      <c r="D18" s="38">
        <f>PAO!P39</f>
        <v>0.97499999999999998</v>
      </c>
      <c r="E18" s="38">
        <f>PRESUPUESTO!K54</f>
        <v>0.98587316391398461</v>
      </c>
      <c r="F18" s="39"/>
    </row>
    <row r="19" spans="1:6" s="6" customFormat="1" ht="23.25" thickBot="1" x14ac:dyDescent="0.25">
      <c r="A19" s="8" t="s">
        <v>318</v>
      </c>
      <c r="B19" s="15" t="s">
        <v>344</v>
      </c>
      <c r="C19" s="8" t="s">
        <v>156</v>
      </c>
      <c r="D19" s="38">
        <f>PAO!P43</f>
        <v>1</v>
      </c>
      <c r="E19" s="38">
        <f>PRESUPUESTO!K57</f>
        <v>0.97340109428718569</v>
      </c>
      <c r="F19" s="39"/>
    </row>
    <row r="20" spans="1:6" s="6" customFormat="1" ht="34.5" thickBot="1" x14ac:dyDescent="0.25">
      <c r="A20" s="8" t="s">
        <v>318</v>
      </c>
      <c r="B20" s="15" t="s">
        <v>345</v>
      </c>
      <c r="C20" s="8" t="s">
        <v>163</v>
      </c>
      <c r="D20" s="38">
        <f>PAO!P45</f>
        <v>0.991578947368421</v>
      </c>
      <c r="E20" s="38">
        <f>PRESUPUESTO!K60</f>
        <v>0.84893736921806018</v>
      </c>
      <c r="F20" s="39"/>
    </row>
    <row r="21" spans="1:6" s="6" customFormat="1" ht="23.25" thickBot="1" x14ac:dyDescent="0.25">
      <c r="A21" s="8" t="s">
        <v>318</v>
      </c>
      <c r="B21" s="15" t="s">
        <v>167</v>
      </c>
      <c r="C21" s="8" t="s">
        <v>169</v>
      </c>
      <c r="D21" s="38">
        <f>PAO!P46</f>
        <v>0.97499999999999998</v>
      </c>
      <c r="E21" s="38">
        <f>PRESUPUESTO!K63</f>
        <v>0.97373771408876242</v>
      </c>
      <c r="F21" s="15"/>
    </row>
    <row r="22" spans="1:6" s="6" customFormat="1" ht="23.25" thickBot="1" x14ac:dyDescent="0.25">
      <c r="A22" s="8" t="s">
        <v>318</v>
      </c>
      <c r="B22" s="39" t="s">
        <v>173</v>
      </c>
      <c r="C22" s="8" t="s">
        <v>175</v>
      </c>
      <c r="D22" s="38">
        <f>PAO!P47</f>
        <v>0.87777777777777777</v>
      </c>
      <c r="E22" s="38">
        <f>PRESUPUESTO!K66</f>
        <v>0.87940628988963165</v>
      </c>
      <c r="F22" s="39"/>
    </row>
    <row r="23" spans="1:6" s="6" customFormat="1" ht="23.25" thickBot="1" x14ac:dyDescent="0.25">
      <c r="A23" s="8" t="s">
        <v>318</v>
      </c>
      <c r="B23" s="15" t="s">
        <v>346</v>
      </c>
      <c r="C23" s="8" t="s">
        <v>180</v>
      </c>
      <c r="D23" s="38">
        <f>PAO!P49</f>
        <v>0.87499999999999989</v>
      </c>
      <c r="E23" s="38">
        <f>PRESUPUESTO!K69</f>
        <v>0.99639032058762489</v>
      </c>
      <c r="F23" s="39"/>
    </row>
    <row r="24" spans="1:6" s="6" customFormat="1" ht="23.25" thickBot="1" x14ac:dyDescent="0.25">
      <c r="A24" s="8" t="s">
        <v>318</v>
      </c>
      <c r="B24" s="15" t="s">
        <v>182</v>
      </c>
      <c r="C24" s="8" t="s">
        <v>184</v>
      </c>
      <c r="D24" s="38">
        <f>PAO!P50</f>
        <v>0.58620689655172409</v>
      </c>
      <c r="E24" s="38">
        <f>PRESUPUESTO!K72</f>
        <v>0.99671864721757597</v>
      </c>
      <c r="F24" s="39"/>
    </row>
    <row r="25" spans="1:6" s="6" customFormat="1" ht="24.75" customHeight="1" thickBot="1" x14ac:dyDescent="0.25">
      <c r="A25" s="8" t="s">
        <v>318</v>
      </c>
      <c r="B25" s="15" t="s">
        <v>187</v>
      </c>
      <c r="C25" s="8" t="s">
        <v>189</v>
      </c>
      <c r="D25" s="38">
        <f>PAO!P52</f>
        <v>0.85</v>
      </c>
      <c r="E25" s="38">
        <f>PRESUPUESTO!K75</f>
        <v>0.67807372367956698</v>
      </c>
      <c r="F25" s="39"/>
    </row>
    <row r="26" spans="1:6" s="6" customFormat="1" ht="23.25" thickBot="1" x14ac:dyDescent="0.25">
      <c r="A26" s="8" t="s">
        <v>318</v>
      </c>
      <c r="B26" s="15" t="s">
        <v>191</v>
      </c>
      <c r="C26" s="8" t="s">
        <v>192</v>
      </c>
      <c r="D26" s="38">
        <f>PAO!P53</f>
        <v>1</v>
      </c>
      <c r="E26" s="38">
        <f>PRESUPUESTO!K78</f>
        <v>0.97219884763804476</v>
      </c>
      <c r="F26" s="39"/>
    </row>
    <row r="27" spans="1:6" s="6" customFormat="1" ht="68.25" thickBot="1" x14ac:dyDescent="0.25">
      <c r="A27" s="8" t="s">
        <v>318</v>
      </c>
      <c r="B27" s="15" t="s">
        <v>194</v>
      </c>
      <c r="C27" s="8" t="s">
        <v>196</v>
      </c>
      <c r="D27" s="38">
        <f>PAO!P54</f>
        <v>0.65</v>
      </c>
      <c r="E27" s="38">
        <f>PRESUPUESTO!K81</f>
        <v>0.99459850367371694</v>
      </c>
      <c r="F27" s="39" t="s">
        <v>347</v>
      </c>
    </row>
    <row r="28" spans="1:6" s="6" customFormat="1" ht="23.25" thickBot="1" x14ac:dyDescent="0.25">
      <c r="A28" s="8" t="s">
        <v>318</v>
      </c>
      <c r="B28" s="15" t="s">
        <v>201</v>
      </c>
      <c r="C28" s="8" t="s">
        <v>203</v>
      </c>
      <c r="D28" s="38">
        <f>PAO!P55</f>
        <v>1</v>
      </c>
      <c r="E28" s="38">
        <f>PRESUPUESTO!K84</f>
        <v>0.99377404129349689</v>
      </c>
      <c r="F28" s="39"/>
    </row>
    <row r="29" spans="1:6" s="6" customFormat="1" ht="23.25" thickBot="1" x14ac:dyDescent="0.25">
      <c r="A29" s="8" t="s">
        <v>318</v>
      </c>
      <c r="B29" s="15" t="s">
        <v>205</v>
      </c>
      <c r="C29" s="8" t="s">
        <v>208</v>
      </c>
      <c r="D29" s="38">
        <f>PAO!P56</f>
        <v>1</v>
      </c>
      <c r="E29" s="38">
        <f>PRESUPUESTO!K87</f>
        <v>0.99246156958854714</v>
      </c>
      <c r="F29" s="39"/>
    </row>
    <row r="30" spans="1:6" s="6" customFormat="1" ht="23.25" thickBot="1" x14ac:dyDescent="0.25">
      <c r="A30" s="8" t="s">
        <v>318</v>
      </c>
      <c r="B30" s="15" t="s">
        <v>212</v>
      </c>
      <c r="C30" s="8" t="s">
        <v>214</v>
      </c>
      <c r="D30" s="38">
        <f>PAO!P57</f>
        <v>1</v>
      </c>
      <c r="E30" s="38">
        <f>PRESUPUESTO!K90</f>
        <v>0.99646130577105296</v>
      </c>
      <c r="F30" s="39"/>
    </row>
    <row r="31" spans="1:6" s="6" customFormat="1" ht="23.25" thickBot="1" x14ac:dyDescent="0.25">
      <c r="A31" s="8" t="s">
        <v>318</v>
      </c>
      <c r="B31" s="15" t="s">
        <v>348</v>
      </c>
      <c r="C31" s="8" t="s">
        <v>217</v>
      </c>
      <c r="D31" s="38">
        <f>PAO!P58</f>
        <v>0.84999999999999987</v>
      </c>
      <c r="E31" s="38">
        <f>PRESUPUESTO!K93</f>
        <v>0.97159789554979492</v>
      </c>
      <c r="F31" s="15"/>
    </row>
    <row r="32" spans="1:6" s="6" customFormat="1" ht="23.25" thickBot="1" x14ac:dyDescent="0.25">
      <c r="A32" s="8" t="s">
        <v>318</v>
      </c>
      <c r="B32" s="15" t="s">
        <v>220</v>
      </c>
      <c r="C32" s="8" t="s">
        <v>221</v>
      </c>
      <c r="D32" s="38">
        <f>PAO!P59</f>
        <v>0.86</v>
      </c>
      <c r="E32" s="38">
        <f>PRESUPUESTO!K96</f>
        <v>1.0137595788794855</v>
      </c>
      <c r="F32" s="39"/>
    </row>
    <row r="33" spans="1:6" s="6" customFormat="1" ht="23.25" thickBot="1" x14ac:dyDescent="0.25">
      <c r="A33" s="8" t="s">
        <v>318</v>
      </c>
      <c r="B33" s="15" t="s">
        <v>224</v>
      </c>
      <c r="C33" s="8" t="s">
        <v>225</v>
      </c>
      <c r="D33" s="38">
        <f>PAO!P60</f>
        <v>1</v>
      </c>
      <c r="E33" s="38">
        <f>PRESUPUESTO!K99</f>
        <v>0.96012024667831308</v>
      </c>
      <c r="F33" s="39"/>
    </row>
    <row r="34" spans="1:6" s="6" customFormat="1" ht="113.25" thickBot="1" x14ac:dyDescent="0.25">
      <c r="A34" s="8" t="s">
        <v>318</v>
      </c>
      <c r="B34" s="15" t="s">
        <v>349</v>
      </c>
      <c r="C34" s="8" t="s">
        <v>230</v>
      </c>
      <c r="D34" s="40">
        <f>PAO!P61</f>
        <v>0</v>
      </c>
      <c r="E34" s="38">
        <f>PRESUPUESTO!K102</f>
        <v>0.90314704097881593</v>
      </c>
      <c r="F34" s="39" t="s">
        <v>350</v>
      </c>
    </row>
    <row r="35" spans="1:6" s="6" customFormat="1" ht="34.5" thickBot="1" x14ac:dyDescent="0.25">
      <c r="A35" s="8" t="s">
        <v>318</v>
      </c>
      <c r="B35" s="15" t="s">
        <v>234</v>
      </c>
      <c r="C35" s="8" t="s">
        <v>235</v>
      </c>
      <c r="D35" s="38">
        <f>PAO!P62</f>
        <v>0.99111111111111105</v>
      </c>
      <c r="E35" s="38">
        <f>PRESUPUESTO!K105</f>
        <v>0.99957250366444028</v>
      </c>
      <c r="F35" s="15"/>
    </row>
    <row r="36" spans="1:6" s="6" customFormat="1" ht="23.25" thickBot="1" x14ac:dyDescent="0.25">
      <c r="A36" s="8" t="s">
        <v>318</v>
      </c>
      <c r="B36" s="15" t="s">
        <v>351</v>
      </c>
      <c r="C36" s="8" t="s">
        <v>239</v>
      </c>
      <c r="D36" s="38">
        <f>PAO!P63</f>
        <v>0.87936842105263158</v>
      </c>
      <c r="E36" s="38">
        <f>PRESUPUESTO!K108</f>
        <v>0.83475098254545677</v>
      </c>
      <c r="F36" s="39"/>
    </row>
    <row r="37" spans="1:6" s="6" customFormat="1" ht="23.25" thickBot="1" x14ac:dyDescent="0.25">
      <c r="A37" s="8" t="s">
        <v>318</v>
      </c>
      <c r="B37" s="15" t="s">
        <v>241</v>
      </c>
      <c r="C37" s="8" t="s">
        <v>243</v>
      </c>
      <c r="D37" s="38">
        <f>PAO!P64</f>
        <v>1</v>
      </c>
      <c r="E37" s="38">
        <f>PRESUPUESTO!K111</f>
        <v>0.58676423379527798</v>
      </c>
      <c r="F37" s="39"/>
    </row>
    <row r="38" spans="1:6" s="6" customFormat="1" ht="45.75" thickBot="1" x14ac:dyDescent="0.25">
      <c r="A38" s="8" t="s">
        <v>318</v>
      </c>
      <c r="B38" s="15" t="s">
        <v>246</v>
      </c>
      <c r="C38" s="8" t="s">
        <v>247</v>
      </c>
      <c r="D38" s="38">
        <f>PAO!P65</f>
        <v>0.91333333333333333</v>
      </c>
      <c r="E38" s="38">
        <f>PRESUPUESTO!K114</f>
        <v>0.98624520178356057</v>
      </c>
      <c r="F38" s="39" t="s">
        <v>352</v>
      </c>
    </row>
    <row r="39" spans="1:6" s="6" customFormat="1" ht="45.75" thickBot="1" x14ac:dyDescent="0.25">
      <c r="A39" s="8" t="s">
        <v>318</v>
      </c>
      <c r="B39" s="15" t="s">
        <v>250</v>
      </c>
      <c r="C39" s="8" t="s">
        <v>252</v>
      </c>
      <c r="D39" s="38">
        <f>PAO!P67</f>
        <v>0.95</v>
      </c>
      <c r="E39" s="38">
        <f>PRESUPUESTO!K117</f>
        <v>0.99254016157972214</v>
      </c>
      <c r="F39" s="39" t="s">
        <v>353</v>
      </c>
    </row>
    <row r="40" spans="1:6" s="6" customFormat="1" ht="34.5" thickBot="1" x14ac:dyDescent="0.25">
      <c r="A40" s="8" t="s">
        <v>318</v>
      </c>
      <c r="B40" s="15" t="s">
        <v>255</v>
      </c>
      <c r="C40" s="8" t="s">
        <v>256</v>
      </c>
      <c r="D40" s="38">
        <f>PAO!P69</f>
        <v>1</v>
      </c>
      <c r="E40" s="38">
        <f>PRESUPUESTO!K120</f>
        <v>0.97160285040895478</v>
      </c>
      <c r="F40" s="39"/>
    </row>
    <row r="41" spans="1:6" s="6" customFormat="1" ht="23.25" thickBot="1" x14ac:dyDescent="0.25">
      <c r="A41" s="8" t="s">
        <v>318</v>
      </c>
      <c r="B41" s="15" t="s">
        <v>262</v>
      </c>
      <c r="C41" s="8" t="s">
        <v>264</v>
      </c>
      <c r="D41" s="38">
        <f>PAO!P72</f>
        <v>0.99</v>
      </c>
      <c r="E41" s="38">
        <f>PRESUPUESTO!K123</f>
        <v>0.98211287492005972</v>
      </c>
      <c r="F41" s="39"/>
    </row>
    <row r="42" spans="1:6" s="6" customFormat="1" ht="23.25" thickBot="1" x14ac:dyDescent="0.25">
      <c r="A42" s="8" t="s">
        <v>318</v>
      </c>
      <c r="B42" s="15" t="s">
        <v>266</v>
      </c>
      <c r="C42" s="8" t="s">
        <v>268</v>
      </c>
      <c r="D42" s="38">
        <f>PAO!P73</f>
        <v>1</v>
      </c>
      <c r="E42" s="38">
        <f>PRESUPUESTO!K126</f>
        <v>0.97732003127447575</v>
      </c>
      <c r="F42" s="39"/>
    </row>
    <row r="43" spans="1:6" s="6" customFormat="1" ht="23.25" thickBot="1" x14ac:dyDescent="0.25">
      <c r="A43" s="8" t="s">
        <v>318</v>
      </c>
      <c r="B43" s="15" t="s">
        <v>271</v>
      </c>
      <c r="C43" s="8" t="s">
        <v>273</v>
      </c>
      <c r="D43" s="38">
        <f>PAO!P74</f>
        <v>1</v>
      </c>
      <c r="E43" s="38">
        <f>PRESUPUESTO!K129</f>
        <v>0.98499816594748435</v>
      </c>
      <c r="F43" s="39"/>
    </row>
    <row r="44" spans="1:6" s="6" customFormat="1" ht="23.25" thickBot="1" x14ac:dyDescent="0.25">
      <c r="A44" s="8" t="s">
        <v>318</v>
      </c>
      <c r="B44" s="15" t="s">
        <v>279</v>
      </c>
      <c r="C44" s="8" t="s">
        <v>281</v>
      </c>
      <c r="D44" s="38">
        <f>PAO!P78</f>
        <v>1</v>
      </c>
      <c r="E44" s="38">
        <f>PRESUPUESTO!K132</f>
        <v>0.98496381324983762</v>
      </c>
      <c r="F44" s="39"/>
    </row>
    <row r="45" spans="1:6" s="6" customFormat="1" ht="23.25" thickBot="1" x14ac:dyDescent="0.25">
      <c r="A45" s="8" t="s">
        <v>318</v>
      </c>
      <c r="B45" s="15" t="s">
        <v>286</v>
      </c>
      <c r="C45" s="8" t="s">
        <v>288</v>
      </c>
      <c r="D45" s="38">
        <f>PAO!P80</f>
        <v>1</v>
      </c>
      <c r="E45" s="38">
        <f>PRESUPUESTO!K135</f>
        <v>0.93893738495732326</v>
      </c>
      <c r="F45" s="39"/>
    </row>
    <row r="46" spans="1:6" s="6" customFormat="1" ht="23.25" thickBot="1" x14ac:dyDescent="0.25">
      <c r="A46" s="8" t="s">
        <v>318</v>
      </c>
      <c r="B46" s="15" t="s">
        <v>293</v>
      </c>
      <c r="C46" s="8" t="s">
        <v>294</v>
      </c>
      <c r="D46" s="38">
        <f>PAO!P83</f>
        <v>0.99679999999999991</v>
      </c>
      <c r="E46" s="38">
        <f>PRESUPUESTO!K138</f>
        <v>0.89003433787709174</v>
      </c>
      <c r="F46" s="39"/>
    </row>
    <row r="47" spans="1:6" s="6" customFormat="1" ht="23.25" thickBot="1" x14ac:dyDescent="0.25">
      <c r="A47" s="8" t="s">
        <v>318</v>
      </c>
      <c r="B47" s="15" t="s">
        <v>298</v>
      </c>
      <c r="C47" s="8" t="s">
        <v>299</v>
      </c>
      <c r="D47" s="38">
        <f>PAO!P86</f>
        <v>1</v>
      </c>
      <c r="E47" s="41">
        <f>PRESUPUESTO!K141</f>
        <v>0</v>
      </c>
      <c r="F47" s="39"/>
    </row>
    <row r="48" spans="1:6" s="6" customFormat="1" ht="23.25" thickBot="1" x14ac:dyDescent="0.25">
      <c r="A48" s="8" t="s">
        <v>318</v>
      </c>
      <c r="B48" s="15" t="s">
        <v>302</v>
      </c>
      <c r="C48" s="8" t="s">
        <v>303</v>
      </c>
      <c r="D48" s="38">
        <f>PAO!P87</f>
        <v>1</v>
      </c>
      <c r="E48" s="38">
        <f>PRESUPUESTO!K144</f>
        <v>0.96734949367088607</v>
      </c>
      <c r="F48" s="39"/>
    </row>
    <row r="49" spans="1:6" s="6" customFormat="1" ht="102" thickBot="1" x14ac:dyDescent="0.25">
      <c r="A49" s="8" t="s">
        <v>318</v>
      </c>
      <c r="B49" s="15" t="s">
        <v>306</v>
      </c>
      <c r="C49" s="8" t="s">
        <v>307</v>
      </c>
      <c r="D49" s="38">
        <f>PAO!P88</f>
        <v>0.60000000000000009</v>
      </c>
      <c r="E49" s="38">
        <f>PRESUPUESTO!K147</f>
        <v>0.93583858356371896</v>
      </c>
      <c r="F49" s="39" t="s">
        <v>354</v>
      </c>
    </row>
    <row r="50" spans="1:6" s="6" customFormat="1" ht="34.5" thickBot="1" x14ac:dyDescent="0.25">
      <c r="A50" s="8" t="s">
        <v>318</v>
      </c>
      <c r="B50" s="15" t="s">
        <v>314</v>
      </c>
      <c r="C50" s="8" t="s">
        <v>315</v>
      </c>
      <c r="D50" s="38">
        <f>PAO!P90</f>
        <v>1</v>
      </c>
      <c r="E50" s="38">
        <f>PRESUPUESTO!K150</f>
        <v>1</v>
      </c>
      <c r="F50" s="39"/>
    </row>
    <row r="51" spans="1:6" s="6" customFormat="1" ht="34.5" thickBot="1" x14ac:dyDescent="0.25">
      <c r="A51" s="8" t="s">
        <v>419</v>
      </c>
      <c r="B51" s="15" t="s">
        <v>357</v>
      </c>
      <c r="C51" s="8" t="s">
        <v>359</v>
      </c>
      <c r="D51" s="9">
        <f>PAO!P92</f>
        <v>1</v>
      </c>
      <c r="E51" s="38">
        <f>PRESUPUESTO!K153</f>
        <v>1</v>
      </c>
      <c r="F51" s="16"/>
    </row>
    <row r="52" spans="1:6" s="6" customFormat="1" ht="45.75" thickBot="1" x14ac:dyDescent="0.25">
      <c r="A52" s="8" t="s">
        <v>419</v>
      </c>
      <c r="B52" s="15" t="s">
        <v>361</v>
      </c>
      <c r="C52" s="8" t="s">
        <v>363</v>
      </c>
      <c r="D52" s="9">
        <f>PAO!P93</f>
        <v>1.043010752688172</v>
      </c>
      <c r="E52" s="38">
        <f>PRESUPUESTO!K156</f>
        <v>0.99942786623285063</v>
      </c>
      <c r="F52" s="16"/>
    </row>
    <row r="53" spans="1:6" s="6" customFormat="1" ht="68.25" thickBot="1" x14ac:dyDescent="0.25">
      <c r="A53" s="8" t="s">
        <v>419</v>
      </c>
      <c r="B53" s="15" t="s">
        <v>365</v>
      </c>
      <c r="C53" s="8" t="s">
        <v>367</v>
      </c>
      <c r="D53" s="9">
        <f>PAO!P94</f>
        <v>0.98039215686274506</v>
      </c>
      <c r="E53" s="38">
        <f>PRESUPUESTO!K159</f>
        <v>1</v>
      </c>
      <c r="F53" s="11" t="s">
        <v>416</v>
      </c>
    </row>
    <row r="54" spans="1:6" s="6" customFormat="1" ht="34.5" thickBot="1" x14ac:dyDescent="0.25">
      <c r="A54" s="8" t="s">
        <v>419</v>
      </c>
      <c r="B54" s="15" t="s">
        <v>370</v>
      </c>
      <c r="C54" s="8" t="s">
        <v>372</v>
      </c>
      <c r="D54" s="9">
        <f>PAO!P95</f>
        <v>1.0888888888888888</v>
      </c>
      <c r="E54" s="38">
        <f>PRESUPUESTO!K162</f>
        <v>1</v>
      </c>
      <c r="F54" s="16"/>
    </row>
    <row r="55" spans="1:6" s="6" customFormat="1" ht="23.25" thickBot="1" x14ac:dyDescent="0.25">
      <c r="A55" s="8" t="s">
        <v>419</v>
      </c>
      <c r="B55" s="15" t="s">
        <v>374</v>
      </c>
      <c r="C55" s="8" t="s">
        <v>376</v>
      </c>
      <c r="D55" s="9">
        <f>PAO!P96</f>
        <v>1</v>
      </c>
      <c r="E55" s="38">
        <f>PRESUPUESTO!K165</f>
        <v>1</v>
      </c>
      <c r="F55" s="16"/>
    </row>
    <row r="56" spans="1:6" s="6" customFormat="1" ht="23.25" thickBot="1" x14ac:dyDescent="0.25">
      <c r="A56" s="8" t="s">
        <v>419</v>
      </c>
      <c r="B56" s="15" t="s">
        <v>380</v>
      </c>
      <c r="C56" s="8" t="s">
        <v>382</v>
      </c>
      <c r="D56" s="9">
        <f>PAO!P97</f>
        <v>1</v>
      </c>
      <c r="E56" s="38">
        <f>PRESUPUESTO!K168</f>
        <v>0.95993465218935115</v>
      </c>
      <c r="F56" s="16"/>
    </row>
    <row r="57" spans="1:6" s="6" customFormat="1" ht="34.5" thickBot="1" x14ac:dyDescent="0.25">
      <c r="A57" s="8" t="s">
        <v>419</v>
      </c>
      <c r="B57" s="15" t="s">
        <v>384</v>
      </c>
      <c r="C57" s="8" t="s">
        <v>386</v>
      </c>
      <c r="D57" s="9">
        <f>PAO!P98</f>
        <v>1</v>
      </c>
      <c r="E57" s="38">
        <f>PRESUPUESTO!K171</f>
        <v>0.95993465218935115</v>
      </c>
      <c r="F57" s="16"/>
    </row>
    <row r="58" spans="1:6" s="6" customFormat="1" ht="24.75" customHeight="1" thickBot="1" x14ac:dyDescent="0.25">
      <c r="A58" s="8" t="s">
        <v>419</v>
      </c>
      <c r="B58" s="15" t="s">
        <v>388</v>
      </c>
      <c r="C58" s="8" t="s">
        <v>390</v>
      </c>
      <c r="D58" s="9">
        <f>PAO!P99</f>
        <v>1</v>
      </c>
      <c r="E58" s="38">
        <f>PRESUPUESTO!K174</f>
        <v>1</v>
      </c>
      <c r="F58" s="17"/>
    </row>
    <row r="59" spans="1:6" s="6" customFormat="1" ht="90.75" thickBot="1" x14ac:dyDescent="0.25">
      <c r="A59" s="8" t="s">
        <v>419</v>
      </c>
      <c r="B59" s="15" t="s">
        <v>417</v>
      </c>
      <c r="C59" s="8" t="s">
        <v>396</v>
      </c>
      <c r="D59" s="9">
        <f>PAO!P100</f>
        <v>1</v>
      </c>
      <c r="E59" s="38">
        <f>PRESUPUESTO!K177</f>
        <v>1</v>
      </c>
      <c r="F59" s="17" t="s">
        <v>418</v>
      </c>
    </row>
    <row r="60" spans="1:6" s="6" customFormat="1" ht="45.75" thickBot="1" x14ac:dyDescent="0.25">
      <c r="A60" s="8" t="s">
        <v>419</v>
      </c>
      <c r="B60" s="15" t="s">
        <v>398</v>
      </c>
      <c r="C60" s="8" t="s">
        <v>400</v>
      </c>
      <c r="D60" s="9">
        <f>PAO!P101</f>
        <v>1</v>
      </c>
      <c r="E60" s="38">
        <f>PRESUPUESTO!K180</f>
        <v>0.99524820687227034</v>
      </c>
      <c r="F60" s="17"/>
    </row>
    <row r="61" spans="1:6" s="6" customFormat="1" ht="34.5" thickBot="1" x14ac:dyDescent="0.25">
      <c r="A61" s="8" t="s">
        <v>419</v>
      </c>
      <c r="B61" s="15" t="s">
        <v>402</v>
      </c>
      <c r="C61" s="8" t="s">
        <v>403</v>
      </c>
      <c r="D61" s="9">
        <f>PAO!P102</f>
        <v>1</v>
      </c>
      <c r="E61" s="38">
        <f>PRESUPUESTO!K183</f>
        <v>1</v>
      </c>
      <c r="F61" s="17"/>
    </row>
    <row r="62" spans="1:6" s="6" customFormat="1" ht="45.75" thickBot="1" x14ac:dyDescent="0.25">
      <c r="A62" s="8" t="s">
        <v>419</v>
      </c>
      <c r="B62" s="15" t="s">
        <v>406</v>
      </c>
      <c r="C62" s="8" t="s">
        <v>408</v>
      </c>
      <c r="D62" s="9">
        <f>PAO!P103</f>
        <v>0.90000000000000013</v>
      </c>
      <c r="E62" s="38">
        <f>PRESUPUESTO!K186</f>
        <v>0.99382124067932121</v>
      </c>
      <c r="F62" s="17"/>
    </row>
    <row r="63" spans="1:6" s="6" customFormat="1" ht="23.25" thickBot="1" x14ac:dyDescent="0.25">
      <c r="A63" s="8" t="s">
        <v>424</v>
      </c>
      <c r="B63" s="15" t="s">
        <v>421</v>
      </c>
      <c r="C63" s="8" t="s">
        <v>422</v>
      </c>
      <c r="D63" s="9">
        <f>PAO!P108</f>
        <v>0.99363057324840764</v>
      </c>
      <c r="E63" s="38">
        <f>PRESUPUESTO!K189</f>
        <v>0.97884023051644153</v>
      </c>
      <c r="F63" s="18"/>
    </row>
    <row r="64" spans="1:6" s="6" customFormat="1" ht="57" thickBot="1" x14ac:dyDescent="0.25">
      <c r="A64" s="8" t="s">
        <v>424</v>
      </c>
      <c r="B64" s="15" t="s">
        <v>431</v>
      </c>
      <c r="C64" s="8" t="s">
        <v>432</v>
      </c>
      <c r="D64" s="9">
        <f>PAO!P113</f>
        <v>0.99</v>
      </c>
      <c r="E64" s="38">
        <f>PRESUPUESTO!K192</f>
        <v>0.97213221699016539</v>
      </c>
      <c r="F64" s="18"/>
    </row>
    <row r="65" spans="1:6" s="6" customFormat="1" ht="23.25" thickBot="1" x14ac:dyDescent="0.25">
      <c r="A65" s="8" t="s">
        <v>424</v>
      </c>
      <c r="B65" s="15" t="s">
        <v>435</v>
      </c>
      <c r="C65" s="8" t="s">
        <v>436</v>
      </c>
      <c r="D65" s="9">
        <f>PAO!P114</f>
        <v>0.95</v>
      </c>
      <c r="E65" s="38">
        <f>PRESUPUESTO!K195</f>
        <v>0.98788522030894588</v>
      </c>
      <c r="F65" s="18"/>
    </row>
    <row r="66" spans="1:6" s="6" customFormat="1" ht="23.25" thickBot="1" x14ac:dyDescent="0.25">
      <c r="A66" s="8" t="s">
        <v>424</v>
      </c>
      <c r="B66" s="15" t="s">
        <v>439</v>
      </c>
      <c r="C66" s="8" t="s">
        <v>440</v>
      </c>
      <c r="D66" s="9">
        <f>PAO!P115</f>
        <v>1.0421052631578949</v>
      </c>
      <c r="E66" s="38">
        <f>PRESUPUESTO!K198</f>
        <v>0.98391660058772334</v>
      </c>
      <c r="F66" s="18"/>
    </row>
    <row r="67" spans="1:6" s="6" customFormat="1" ht="45.75" thickBot="1" x14ac:dyDescent="0.25">
      <c r="A67" s="8" t="s">
        <v>424</v>
      </c>
      <c r="B67" s="15" t="s">
        <v>444</v>
      </c>
      <c r="C67" s="8" t="s">
        <v>445</v>
      </c>
      <c r="D67" s="9">
        <f>PAO!P116</f>
        <v>0.93684210526315792</v>
      </c>
      <c r="E67" s="38">
        <f>PRESUPUESTO!K201</f>
        <v>0.9905962920759338</v>
      </c>
      <c r="F67" s="18"/>
    </row>
  </sheetData>
  <autoFilter ref="A3:F3"/>
  <mergeCells count="2">
    <mergeCell ref="A1:F1"/>
    <mergeCell ref="A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PAO</vt:lpstr>
      <vt:lpstr>PRESUPUESTO</vt:lpstr>
      <vt:lpstr>COMPARATIVO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Bolaños</dc:creator>
  <cp:lastModifiedBy>ODI</cp:lastModifiedBy>
  <dcterms:created xsi:type="dcterms:W3CDTF">2023-08-03T19:16:49Z</dcterms:created>
  <dcterms:modified xsi:type="dcterms:W3CDTF">2023-11-07T16:05:23Z</dcterms:modified>
</cp:coreProperties>
</file>